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0" yWindow="600" windowWidth="19200" windowHeight="10940" activeTab="0"/>
  </bookViews>
  <sheets>
    <sheet name="Calculation Sheet" sheetId="1" r:id="rId1"/>
    <sheet name="Data Sheet" sheetId="2" r:id="rId2"/>
  </sheets>
  <definedNames>
    <definedName name="_xlnm.Print_Area" localSheetId="1">'Data Sheet'!$A$1:$K$88</definedName>
  </definedNames>
  <calcPr fullCalcOnLoad="1"/>
</workbook>
</file>

<file path=xl/sharedStrings.xml><?xml version="1.0" encoding="utf-8"?>
<sst xmlns="http://schemas.openxmlformats.org/spreadsheetml/2006/main" count="395" uniqueCount="166">
  <si>
    <t>Landfill</t>
  </si>
  <si>
    <t>ARR residential trash</t>
  </si>
  <si>
    <t>ARR litter control</t>
  </si>
  <si>
    <t>ARR street cleaning</t>
  </si>
  <si>
    <t>ARR bulk (trash)</t>
  </si>
  <si>
    <t>ARR MRF contamination (at 16%, assuming 50% is not already reported as landfill tons in LH report)</t>
  </si>
  <si>
    <t>Licensed hauler report</t>
  </si>
  <si>
    <t xml:space="preserve">    Landfill reported</t>
  </si>
  <si>
    <t xml:space="preserve">    Additional 5% of C&amp;D landfilled</t>
  </si>
  <si>
    <t xml:space="preserve">    MRF contamination (at 17% contamination on 134,304 tons, assuming 1/3 is not already reported as landfill tons)</t>
  </si>
  <si>
    <t>Citywide Diversion Rate Calculation</t>
  </si>
  <si>
    <t>Row Ref.</t>
  </si>
  <si>
    <t>Tons</t>
  </si>
  <si>
    <t>Calculation Note</t>
  </si>
  <si>
    <t>ARR-Collected Materials</t>
  </si>
  <si>
    <t>Rows 1-5</t>
  </si>
  <si>
    <t>Residue-ARR Recycling</t>
  </si>
  <si>
    <t>Row 6</t>
  </si>
  <si>
    <t>City Departments / Contracts</t>
  </si>
  <si>
    <t>Row 7</t>
  </si>
  <si>
    <t>Other Direct Contacts</t>
  </si>
  <si>
    <t>Row 8</t>
  </si>
  <si>
    <t>Licensed Hauler Reports</t>
  </si>
  <si>
    <t>Rows 9-10</t>
  </si>
  <si>
    <t>Residue-Licensed Hauler Recycling</t>
  </si>
  <si>
    <t>Row 11</t>
  </si>
  <si>
    <t>Recycle/Compost/Reuse</t>
  </si>
  <si>
    <t>ARR tires</t>
  </si>
  <si>
    <t>ARR HHW recycled/reused</t>
  </si>
  <si>
    <t>ARR bulk (recycled/reused)</t>
  </si>
  <si>
    <t>ARR carts recycled</t>
  </si>
  <si>
    <t>ARR residential organics</t>
  </si>
  <si>
    <t>Ecology Action recycling drop-off</t>
  </si>
  <si>
    <t>Austin Materials Marketplace</t>
  </si>
  <si>
    <t>58a</t>
  </si>
  <si>
    <t xml:space="preserve">    Additional 5% of C&amp;D recycled</t>
  </si>
  <si>
    <t xml:space="preserve">    Additional 45% of landscapers organics composted</t>
  </si>
  <si>
    <t>ADP recycling quantity</t>
  </si>
  <si>
    <t>Extrapolated reuse quantity from random business survey</t>
  </si>
  <si>
    <t>Extrapolated recycling quantity from random business survey</t>
  </si>
  <si>
    <t>Recycle</t>
  </si>
  <si>
    <t>Rows 12-18</t>
  </si>
  <si>
    <t>Compost</t>
  </si>
  <si>
    <t>Rows 19-30</t>
  </si>
  <si>
    <t>Reuse</t>
  </si>
  <si>
    <t>Rows 31-65</t>
  </si>
  <si>
    <t>Rows 66-69</t>
  </si>
  <si>
    <t>ADP Reports</t>
  </si>
  <si>
    <t>Row 70</t>
  </si>
  <si>
    <t>Random Biz Survey</t>
  </si>
  <si>
    <t>Rows 71-72</t>
  </si>
  <si>
    <t>Reduction</t>
  </si>
  <si>
    <t>Backyard composting</t>
  </si>
  <si>
    <t>Grasscycling</t>
  </si>
  <si>
    <t>Mulching/wood chipping</t>
  </si>
  <si>
    <t>Extrapolated reduction quantity from random business survey</t>
  </si>
  <si>
    <t>ADP reduction quantity</t>
  </si>
  <si>
    <t>Row 73</t>
  </si>
  <si>
    <t>Row 74</t>
  </si>
  <si>
    <t>Row 75</t>
  </si>
  <si>
    <t>Row 76</t>
  </si>
  <si>
    <t>Row 77</t>
  </si>
  <si>
    <t>Summary</t>
  </si>
  <si>
    <t>Diversion Rate</t>
  </si>
  <si>
    <t>Rows 1-11</t>
  </si>
  <si>
    <t>Rows 12-17, 19-21, 23-24, 26, 28-30, 33-34, 36-39, 41, 44-45, 47-48, 61, 63, 65-66, 68, 70, 72</t>
  </si>
  <si>
    <t>Rows 18, 22, 27, 31, 42, 67, 69</t>
  </si>
  <si>
    <t>Rows 25, 32, 35, 40, 43, 46, 49-60, 62, 64, 71</t>
  </si>
  <si>
    <t>Rows 73-77</t>
  </si>
  <si>
    <t>Rows 78-82</t>
  </si>
  <si>
    <t>Sum of rows 79-82 divided by Row 83</t>
  </si>
  <si>
    <t>Disposal Rate Calculation</t>
  </si>
  <si>
    <t>Austin Population (2014 Census Estimate)</t>
  </si>
  <si>
    <t>Generation rate</t>
  </si>
  <si>
    <t>Austin disposal rate</t>
  </si>
  <si>
    <t xml:space="preserve">  ARR-collected disposal rate</t>
  </si>
  <si>
    <t xml:space="preserve">  Non-ARR-collected disposal rate</t>
  </si>
  <si>
    <t>pounds per capita per day</t>
  </si>
  <si>
    <t>CAPCOG Population (2014 Census Estimate)</t>
  </si>
  <si>
    <t>Bastrop</t>
  </si>
  <si>
    <t>Blanco</t>
  </si>
  <si>
    <t>Burnet</t>
  </si>
  <si>
    <t>Caldwell</t>
  </si>
  <si>
    <t>Fayette</t>
  </si>
  <si>
    <t>Hays</t>
  </si>
  <si>
    <t>Lee</t>
  </si>
  <si>
    <t>Llano</t>
  </si>
  <si>
    <t xml:space="preserve">Travis </t>
  </si>
  <si>
    <t>Williamson</t>
  </si>
  <si>
    <t xml:space="preserve">    Total Population, CAPCOG region</t>
  </si>
  <si>
    <t xml:space="preserve">    CAPCOG disposal rate</t>
  </si>
  <si>
    <t>TCEQ report from CAPCOG landfills = 2,104,062 tons; CAPCOG population (2010) = 1,830,003, Austin population (2010) = 815,260 or 45% of CAPCOG</t>
  </si>
  <si>
    <t>Mulching/wood chipping: assume landscapers chip additional 5% of amount generated (2,653 tons reported + 11,939 tons estimated)</t>
  </si>
  <si>
    <t>ARR residential organics pilot</t>
  </si>
  <si>
    <t>City departments - metals self-hauled</t>
  </si>
  <si>
    <t xml:space="preserve">City departments - tires </t>
  </si>
  <si>
    <t>Reuse 1</t>
  </si>
  <si>
    <t>Recycle 1</t>
  </si>
  <si>
    <t>Recycle 2</t>
  </si>
  <si>
    <t>Reuse 2</t>
  </si>
  <si>
    <t>Recycle 3</t>
  </si>
  <si>
    <t>Recycle 4</t>
  </si>
  <si>
    <t>Recycle 5</t>
  </si>
  <si>
    <t>Recycle 6</t>
  </si>
  <si>
    <t>Reuse 3</t>
  </si>
  <si>
    <t>Recycle 7</t>
  </si>
  <si>
    <t>Compost 1</t>
  </si>
  <si>
    <t>Compost 2</t>
  </si>
  <si>
    <t>Reuse 4</t>
  </si>
  <si>
    <t>Recycle 8</t>
  </si>
  <si>
    <t>Recycle 9</t>
  </si>
  <si>
    <t>Reuse 5</t>
  </si>
  <si>
    <t>Recycle 10</t>
  </si>
  <si>
    <t>Recycle 11</t>
  </si>
  <si>
    <t>Reuse 6</t>
  </si>
  <si>
    <t>Reuse 7</t>
  </si>
  <si>
    <t>Reuse 8</t>
  </si>
  <si>
    <t>Reuse 9</t>
  </si>
  <si>
    <t>Reuse 10</t>
  </si>
  <si>
    <t>Reuse 11</t>
  </si>
  <si>
    <t>Reuse 12</t>
  </si>
  <si>
    <t>Reuse 13</t>
  </si>
  <si>
    <t>Reuse 14</t>
  </si>
  <si>
    <t>Reuse 15</t>
  </si>
  <si>
    <t>Reuse 16</t>
  </si>
  <si>
    <t>Reuse 17</t>
  </si>
  <si>
    <t>Reuse 18</t>
  </si>
  <si>
    <t>Recycle 12</t>
  </si>
  <si>
    <t>Reuse 19</t>
  </si>
  <si>
    <t>Recycle 13</t>
  </si>
  <si>
    <t>Reuse 20</t>
  </si>
  <si>
    <t>Recycle 14</t>
  </si>
  <si>
    <t>Table 9 Report Headings</t>
  </si>
  <si>
    <t>ARR HHW properly disposed*</t>
  </si>
  <si>
    <t>Educational facilities - self-hauled to landfill</t>
  </si>
  <si>
    <t>City of Austin - facilities recycling</t>
  </si>
  <si>
    <t>City  of Austin - shredded paper</t>
  </si>
  <si>
    <t>City of Austin - waste oil and filters</t>
  </si>
  <si>
    <t>City  of Austin - tree trimmings</t>
  </si>
  <si>
    <t>City  of Austin - Green Building, commercial and multi-family C&amp;D</t>
  </si>
  <si>
    <t>City  of Austin - self-hauled to landfill</t>
  </si>
  <si>
    <t>City  of Austin - Austin Airport - not included in hauler tonnage</t>
  </si>
  <si>
    <t>Facility/Location/Information Source</t>
  </si>
  <si>
    <t>Licensed Hauler Report</t>
  </si>
  <si>
    <t>Recycling</t>
  </si>
  <si>
    <t>Composting</t>
  </si>
  <si>
    <t>Recycling/Composting/Reuse</t>
  </si>
  <si>
    <t>Total Generation</t>
  </si>
  <si>
    <t>Recyclables reported, exc. 17% contamination on 134,343 tons</t>
  </si>
  <si>
    <t>Organics reported</t>
  </si>
  <si>
    <t>Citywide DiversionStudy Raw Data</t>
  </si>
  <si>
    <t>Category/Information Source</t>
  </si>
  <si>
    <t>ARR residential recyclables, exc. 16% contamination</t>
  </si>
  <si>
    <t>ARR Recycle &amp; ReUse Center - recycling</t>
  </si>
  <si>
    <t>City of Austin - self-hauled to landfill</t>
  </si>
  <si>
    <t>City  of Austin - asphalt and concrete recycling</t>
  </si>
  <si>
    <t>Hauler Report - Landfill reported</t>
  </si>
  <si>
    <t>Hauler Report - Additional 5% of C&amp;D landfilled</t>
  </si>
  <si>
    <t>Hauler Report - MRF contamination (at 17% contamination on 134,304 tons, assuming 1/3 is not already reported as landfill tons)</t>
  </si>
  <si>
    <t>Notes:</t>
  </si>
  <si>
    <t>*HHW dropped at the Recycle &amp; Reuse Drop-off Center is disposed of properly, it is listed under Landfill here simply for ease of totaling the disposal categories.</t>
  </si>
  <si>
    <t xml:space="preserve"> </t>
  </si>
  <si>
    <t>Hauler Report - Recyclables reported, exc. 17% contamination on 134,343 tons</t>
  </si>
  <si>
    <t>Hauler Report - Organics reported</t>
  </si>
  <si>
    <t>Hauler Report - Additional 5% of C&amp;D recycled</t>
  </si>
  <si>
    <t>Hauler Report - Additional 45% of landscapers organics composted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</si>
</sst>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0.0"/>
    <numFmt numFmtId="166" formatCode="0.000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 horizontal="left" vertical="center" indent="2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41" fillId="0" borderId="0" xfId="0" applyNumberFormat="1" applyFont="1" applyFill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/>
    </xf>
    <xf numFmtId="3" fontId="41" fillId="0" borderId="0" xfId="0" applyNumberFormat="1" applyFont="1" applyAlignment="1">
      <alignment/>
    </xf>
    <xf numFmtId="0" fontId="41" fillId="0" borderId="0" xfId="0" applyFont="1" applyFill="1" applyAlignment="1">
      <alignment horizontal="left" vertical="center" indent="2"/>
    </xf>
    <xf numFmtId="0" fontId="41" fillId="0" borderId="0" xfId="0" applyFont="1" applyFill="1" applyAlignment="1">
      <alignment horizontal="center"/>
    </xf>
    <xf numFmtId="0" fontId="41" fillId="0" borderId="0" xfId="0" applyFont="1" applyAlignment="1">
      <alignment vertical="center"/>
    </xf>
    <xf numFmtId="164" fontId="0" fillId="0" borderId="0" xfId="0" applyNumberFormat="1" applyAlignment="1">
      <alignment/>
    </xf>
    <xf numFmtId="164" fontId="41" fillId="0" borderId="0" xfId="57" applyNumberFormat="1" applyFont="1" applyAlignment="1">
      <alignment/>
    </xf>
    <xf numFmtId="9" fontId="41" fillId="0" borderId="0" xfId="57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166" fontId="41" fillId="0" borderId="0" xfId="0" applyNumberFormat="1" applyFont="1" applyAlignment="1">
      <alignment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 wrapText="1" indent="2"/>
    </xf>
    <xf numFmtId="0" fontId="44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left" vertical="center" indent="2"/>
    </xf>
    <xf numFmtId="0" fontId="44" fillId="0" borderId="0" xfId="0" applyFont="1" applyBorder="1" applyAlignment="1">
      <alignment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F113" sqref="F113"/>
    </sheetView>
  </sheetViews>
  <sheetFormatPr defaultColWidth="8.8515625" defaultRowHeight="15"/>
  <cols>
    <col min="1" max="1" width="8.8515625" style="0" customWidth="1"/>
    <col min="2" max="2" width="57.421875" style="0" customWidth="1"/>
    <col min="3" max="4" width="8.8515625" style="0" customWidth="1"/>
    <col min="5" max="5" width="6.8515625" style="0" customWidth="1"/>
    <col min="6" max="6" width="30.421875" style="0" customWidth="1"/>
  </cols>
  <sheetData>
    <row r="1" spans="1:8" ht="15">
      <c r="A1" s="2" t="s">
        <v>10</v>
      </c>
      <c r="B1" s="1"/>
      <c r="F1" s="1"/>
      <c r="G1" s="1"/>
      <c r="H1" s="1"/>
    </row>
    <row r="2" spans="1:8" ht="15">
      <c r="A2" s="4"/>
      <c r="B2" s="2"/>
      <c r="F2" s="1"/>
      <c r="G2" s="1"/>
      <c r="H2" s="1"/>
    </row>
    <row r="3" spans="1:8" ht="15">
      <c r="A3" s="22" t="s">
        <v>11</v>
      </c>
      <c r="B3" s="22" t="s">
        <v>151</v>
      </c>
      <c r="C3" s="23" t="s">
        <v>12</v>
      </c>
      <c r="F3" s="1" t="s">
        <v>132</v>
      </c>
      <c r="G3" s="8" t="s">
        <v>12</v>
      </c>
      <c r="H3" s="9" t="s">
        <v>13</v>
      </c>
    </row>
    <row r="4" spans="1:8" ht="15">
      <c r="A4" s="5"/>
      <c r="B4" s="22" t="s">
        <v>0</v>
      </c>
      <c r="F4" s="1"/>
      <c r="G4" s="1"/>
      <c r="H4" s="1"/>
    </row>
    <row r="5" spans="1:8" ht="15">
      <c r="A5" s="4">
        <v>1</v>
      </c>
      <c r="B5" s="3" t="s">
        <v>1</v>
      </c>
      <c r="C5" s="6">
        <v>130923</v>
      </c>
      <c r="F5" s="10" t="s">
        <v>14</v>
      </c>
      <c r="G5" s="10">
        <f>SUM(C5:C9)</f>
        <v>144906.56</v>
      </c>
      <c r="H5" s="10" t="s">
        <v>15</v>
      </c>
    </row>
    <row r="6" spans="1:8" ht="15">
      <c r="A6" s="4">
        <v>2</v>
      </c>
      <c r="B6" s="3" t="s">
        <v>2</v>
      </c>
      <c r="C6" s="6">
        <v>450</v>
      </c>
      <c r="F6" s="10"/>
      <c r="G6" s="1"/>
      <c r="H6" s="1"/>
    </row>
    <row r="7" spans="1:8" ht="15">
      <c r="A7" s="4">
        <v>3</v>
      </c>
      <c r="B7" s="3" t="s">
        <v>3</v>
      </c>
      <c r="C7" s="6">
        <v>5161</v>
      </c>
      <c r="F7" s="10"/>
      <c r="G7" s="1"/>
      <c r="H7" s="1"/>
    </row>
    <row r="8" spans="1:8" ht="15">
      <c r="A8" s="4">
        <v>4</v>
      </c>
      <c r="B8" s="3" t="s">
        <v>4</v>
      </c>
      <c r="C8" s="6">
        <v>7929</v>
      </c>
      <c r="F8" s="10"/>
      <c r="G8" s="10"/>
      <c r="H8" s="1"/>
    </row>
    <row r="9" spans="1:8" ht="15">
      <c r="A9" s="4">
        <v>5</v>
      </c>
      <c r="B9" s="3" t="s">
        <v>133</v>
      </c>
      <c r="C9" s="6">
        <v>443.56</v>
      </c>
      <c r="F9" s="10"/>
      <c r="G9" s="1"/>
      <c r="H9" s="1"/>
    </row>
    <row r="10" spans="1:8" ht="25.5">
      <c r="A10" s="4">
        <v>6</v>
      </c>
      <c r="B10" s="24" t="s">
        <v>5</v>
      </c>
      <c r="C10" s="6">
        <f>ROUND(56943*0.16*0.5,0)</f>
        <v>4555</v>
      </c>
      <c r="F10" s="10" t="s">
        <v>16</v>
      </c>
      <c r="G10" s="10">
        <f>C10</f>
        <v>4555</v>
      </c>
      <c r="H10" s="1" t="s">
        <v>17</v>
      </c>
    </row>
    <row r="11" spans="1:8" ht="15">
      <c r="A11" s="4">
        <v>7</v>
      </c>
      <c r="B11" s="3" t="s">
        <v>154</v>
      </c>
      <c r="C11" s="6">
        <v>11794</v>
      </c>
      <c r="F11" s="10" t="s">
        <v>18</v>
      </c>
      <c r="G11" s="10">
        <f>+C11</f>
        <v>11794</v>
      </c>
      <c r="H11" s="1" t="s">
        <v>19</v>
      </c>
    </row>
    <row r="12" spans="1:8" ht="15">
      <c r="A12" s="4">
        <v>8</v>
      </c>
      <c r="B12" s="3" t="s">
        <v>134</v>
      </c>
      <c r="C12" s="6">
        <v>2270</v>
      </c>
      <c r="F12" s="10" t="s">
        <v>20</v>
      </c>
      <c r="G12" s="10">
        <f>+C12</f>
        <v>2270</v>
      </c>
      <c r="H12" s="1" t="s">
        <v>21</v>
      </c>
    </row>
    <row r="13" spans="1:8" ht="15">
      <c r="A13" s="4"/>
      <c r="B13" s="3" t="s">
        <v>6</v>
      </c>
      <c r="C13" s="6"/>
      <c r="F13" s="1"/>
      <c r="G13" s="1"/>
      <c r="H13" s="1"/>
    </row>
    <row r="14" spans="1:8" ht="15">
      <c r="A14" s="4">
        <v>9</v>
      </c>
      <c r="B14" s="3" t="s">
        <v>7</v>
      </c>
      <c r="C14" s="6">
        <v>955114</v>
      </c>
      <c r="F14" s="10" t="s">
        <v>22</v>
      </c>
      <c r="G14" s="10">
        <f>SUM(C14:C15)</f>
        <v>957704</v>
      </c>
      <c r="H14" s="1" t="s">
        <v>23</v>
      </c>
    </row>
    <row r="15" spans="1:8" ht="15">
      <c r="A15" s="4">
        <v>10</v>
      </c>
      <c r="B15" s="3" t="s">
        <v>8</v>
      </c>
      <c r="C15" s="6">
        <v>2590</v>
      </c>
      <c r="F15" s="7"/>
      <c r="G15" s="1"/>
      <c r="H15" s="1"/>
    </row>
    <row r="16" spans="1:8" ht="25.5">
      <c r="A16" s="4">
        <v>11</v>
      </c>
      <c r="B16" s="24" t="s">
        <v>9</v>
      </c>
      <c r="C16" s="6">
        <f>ROUND(134343*0.17*0.333,0)</f>
        <v>7605</v>
      </c>
      <c r="F16" s="10" t="s">
        <v>24</v>
      </c>
      <c r="G16" s="10">
        <f>C16</f>
        <v>7605</v>
      </c>
      <c r="H16" s="1" t="s">
        <v>25</v>
      </c>
    </row>
    <row r="17" ht="15">
      <c r="B17" s="1"/>
    </row>
    <row r="18" spans="1:8" ht="15">
      <c r="A18" s="4"/>
      <c r="B18" s="25" t="s">
        <v>26</v>
      </c>
      <c r="D18" s="1"/>
      <c r="E18" s="1"/>
      <c r="F18" s="1"/>
      <c r="G18" s="1"/>
      <c r="H18" s="1"/>
    </row>
    <row r="19" spans="1:8" ht="15">
      <c r="A19" s="4">
        <v>12</v>
      </c>
      <c r="B19" s="26" t="s">
        <v>152</v>
      </c>
      <c r="C19" s="6">
        <f>ROUND(56943*0.84,0)</f>
        <v>47832</v>
      </c>
      <c r="D19" s="10" t="s">
        <v>40</v>
      </c>
      <c r="E19" s="10"/>
      <c r="F19" s="10" t="s">
        <v>14</v>
      </c>
      <c r="G19" s="10">
        <f>SUM(C19:C25)</f>
        <v>84149.774</v>
      </c>
      <c r="H19" s="10" t="s">
        <v>41</v>
      </c>
    </row>
    <row r="20" spans="1:8" ht="15">
      <c r="A20" s="4">
        <v>13</v>
      </c>
      <c r="B20" s="26" t="s">
        <v>153</v>
      </c>
      <c r="C20" s="6">
        <v>474.49399999999997</v>
      </c>
      <c r="D20" s="10" t="s">
        <v>40</v>
      </c>
      <c r="E20" s="10"/>
      <c r="F20" s="10"/>
      <c r="G20" s="1"/>
      <c r="H20" s="1"/>
    </row>
    <row r="21" spans="1:8" ht="15">
      <c r="A21" s="4">
        <v>14</v>
      </c>
      <c r="B21" s="26" t="s">
        <v>27</v>
      </c>
      <c r="C21" s="6">
        <v>188.15</v>
      </c>
      <c r="D21" s="10" t="s">
        <v>40</v>
      </c>
      <c r="E21" s="10"/>
      <c r="F21" s="10"/>
      <c r="G21" s="1"/>
      <c r="H21" s="1"/>
    </row>
    <row r="22" spans="1:8" ht="15">
      <c r="A22" s="4">
        <v>15</v>
      </c>
      <c r="B22" s="26" t="s">
        <v>28</v>
      </c>
      <c r="C22" s="6">
        <v>302.13000000000005</v>
      </c>
      <c r="D22" s="10" t="s">
        <v>40</v>
      </c>
      <c r="E22" s="10"/>
      <c r="F22" s="10"/>
      <c r="G22" s="1"/>
      <c r="H22" s="1"/>
    </row>
    <row r="23" spans="1:8" ht="15">
      <c r="A23" s="4">
        <v>16</v>
      </c>
      <c r="B23" s="3" t="s">
        <v>29</v>
      </c>
      <c r="C23" s="6">
        <v>163</v>
      </c>
      <c r="D23" s="10" t="s">
        <v>40</v>
      </c>
      <c r="E23" s="10"/>
      <c r="F23" s="10"/>
      <c r="G23" s="1"/>
      <c r="H23" s="1"/>
    </row>
    <row r="24" spans="1:8" ht="15">
      <c r="A24" s="4">
        <v>17</v>
      </c>
      <c r="B24" s="3" t="s">
        <v>30</v>
      </c>
      <c r="C24" s="6">
        <v>198</v>
      </c>
      <c r="D24" s="10" t="s">
        <v>40</v>
      </c>
      <c r="E24" s="10"/>
      <c r="F24" s="10"/>
      <c r="G24" s="1"/>
      <c r="H24" s="1"/>
    </row>
    <row r="25" spans="1:8" ht="15">
      <c r="A25" s="4">
        <v>18</v>
      </c>
      <c r="B25" s="3" t="s">
        <v>31</v>
      </c>
      <c r="C25" s="6">
        <v>34992</v>
      </c>
      <c r="D25" s="10" t="s">
        <v>42</v>
      </c>
      <c r="E25" s="10"/>
      <c r="F25" s="10"/>
      <c r="G25" s="1"/>
      <c r="H25" s="1"/>
    </row>
    <row r="26" spans="1:8" ht="15">
      <c r="A26" s="4">
        <v>19</v>
      </c>
      <c r="B26" s="3" t="s">
        <v>32</v>
      </c>
      <c r="C26" s="6">
        <v>1484</v>
      </c>
      <c r="D26" s="10" t="s">
        <v>40</v>
      </c>
      <c r="E26" s="10"/>
      <c r="F26" s="10" t="s">
        <v>18</v>
      </c>
      <c r="G26" s="10">
        <f>SUM(C26:C37)</f>
        <v>45055.063500000004</v>
      </c>
      <c r="H26" s="1" t="s">
        <v>43</v>
      </c>
    </row>
    <row r="27" spans="1:8" ht="15">
      <c r="A27" s="4">
        <v>20</v>
      </c>
      <c r="B27" s="3" t="s">
        <v>94</v>
      </c>
      <c r="C27" s="6">
        <v>177</v>
      </c>
      <c r="D27" s="10" t="s">
        <v>40</v>
      </c>
      <c r="E27" s="10"/>
      <c r="F27" s="10"/>
      <c r="G27" s="1"/>
      <c r="H27" s="1"/>
    </row>
    <row r="28" spans="1:8" ht="15">
      <c r="A28" s="4">
        <v>21</v>
      </c>
      <c r="B28" s="3" t="s">
        <v>95</v>
      </c>
      <c r="C28" s="6">
        <v>45.334999999999994</v>
      </c>
      <c r="D28" s="10" t="s">
        <v>40</v>
      </c>
      <c r="E28" s="10"/>
      <c r="F28" s="10"/>
      <c r="G28" s="1"/>
      <c r="H28" s="1"/>
    </row>
    <row r="29" spans="1:8" ht="15">
      <c r="A29" s="4">
        <v>22</v>
      </c>
      <c r="B29" s="3" t="s">
        <v>93</v>
      </c>
      <c r="C29" s="6">
        <v>4275</v>
      </c>
      <c r="D29" s="10" t="s">
        <v>42</v>
      </c>
      <c r="E29" s="10"/>
      <c r="F29" s="10"/>
      <c r="G29" s="1"/>
      <c r="H29" s="1"/>
    </row>
    <row r="30" spans="1:8" ht="15">
      <c r="A30" s="4">
        <v>23</v>
      </c>
      <c r="B30" s="3" t="s">
        <v>135</v>
      </c>
      <c r="C30" s="6">
        <v>338</v>
      </c>
      <c r="D30" s="10" t="s">
        <v>40</v>
      </c>
      <c r="E30" s="10"/>
      <c r="F30" s="10"/>
      <c r="G30" s="1"/>
      <c r="H30" s="1"/>
    </row>
    <row r="31" spans="1:8" ht="15">
      <c r="A31" s="4">
        <v>24</v>
      </c>
      <c r="B31" s="3" t="s">
        <v>137</v>
      </c>
      <c r="C31" s="6">
        <v>181.9585</v>
      </c>
      <c r="D31" s="10" t="s">
        <v>40</v>
      </c>
      <c r="E31" s="10"/>
      <c r="F31" s="10"/>
      <c r="G31" s="1"/>
      <c r="H31" s="1"/>
    </row>
    <row r="32" spans="1:8" ht="15">
      <c r="A32" s="4">
        <v>25</v>
      </c>
      <c r="B32" s="3" t="s">
        <v>33</v>
      </c>
      <c r="C32" s="6">
        <v>94</v>
      </c>
      <c r="D32" s="7" t="s">
        <v>44</v>
      </c>
      <c r="E32" s="7"/>
      <c r="F32" s="10"/>
      <c r="G32" s="1"/>
      <c r="H32" s="1"/>
    </row>
    <row r="33" spans="1:8" ht="15">
      <c r="A33" s="4">
        <v>26</v>
      </c>
      <c r="B33" s="3" t="s">
        <v>136</v>
      </c>
      <c r="C33" s="6">
        <v>66</v>
      </c>
      <c r="D33" s="10" t="s">
        <v>40</v>
      </c>
      <c r="E33" s="10"/>
      <c r="F33" s="10"/>
      <c r="G33" s="1"/>
      <c r="H33" s="1"/>
    </row>
    <row r="34" spans="1:8" ht="15">
      <c r="A34" s="4">
        <v>27</v>
      </c>
      <c r="B34" s="3" t="s">
        <v>138</v>
      </c>
      <c r="C34" s="6">
        <v>2500</v>
      </c>
      <c r="D34" s="10" t="s">
        <v>42</v>
      </c>
      <c r="E34" s="10"/>
      <c r="F34" s="10"/>
      <c r="G34" s="1"/>
      <c r="H34" s="1"/>
    </row>
    <row r="35" spans="1:8" ht="15">
      <c r="A35" s="4">
        <v>28</v>
      </c>
      <c r="B35" s="3" t="s">
        <v>139</v>
      </c>
      <c r="C35" s="6">
        <v>6500</v>
      </c>
      <c r="D35" s="10" t="s">
        <v>40</v>
      </c>
      <c r="E35" s="10"/>
      <c r="F35" s="10"/>
      <c r="G35" s="1"/>
      <c r="H35" s="1"/>
    </row>
    <row r="36" spans="1:8" ht="15">
      <c r="A36" s="4">
        <v>29</v>
      </c>
      <c r="B36" s="11" t="s">
        <v>155</v>
      </c>
      <c r="C36" s="6">
        <v>8540.470000000001</v>
      </c>
      <c r="D36" s="10" t="s">
        <v>40</v>
      </c>
      <c r="E36" s="10"/>
      <c r="F36" s="10"/>
      <c r="G36" s="1"/>
      <c r="H36" s="1"/>
    </row>
    <row r="37" spans="1:8" ht="15">
      <c r="A37" s="4">
        <v>30</v>
      </c>
      <c r="B37" s="3" t="s">
        <v>141</v>
      </c>
      <c r="C37" s="6">
        <v>20853.3</v>
      </c>
      <c r="D37" s="10" t="s">
        <v>40</v>
      </c>
      <c r="E37" s="10"/>
      <c r="F37" s="10"/>
      <c r="G37" s="1"/>
      <c r="H37" s="1"/>
    </row>
    <row r="38" spans="1:8" ht="15">
      <c r="A38" s="4">
        <v>31</v>
      </c>
      <c r="B38" s="3" t="s">
        <v>106</v>
      </c>
      <c r="C38" s="6">
        <v>140</v>
      </c>
      <c r="D38" s="10" t="s">
        <v>42</v>
      </c>
      <c r="E38" s="10"/>
      <c r="F38" s="10" t="s">
        <v>20</v>
      </c>
      <c r="G38" s="10">
        <f>SUM(C38:C73)</f>
        <v>58559.871822999994</v>
      </c>
      <c r="H38" s="1" t="s">
        <v>45</v>
      </c>
    </row>
    <row r="39" spans="1:8" ht="15">
      <c r="A39" s="4">
        <v>32</v>
      </c>
      <c r="B39" s="3" t="s">
        <v>96</v>
      </c>
      <c r="C39" s="6">
        <v>33489.736</v>
      </c>
      <c r="D39" s="7" t="s">
        <v>44</v>
      </c>
      <c r="E39" s="7"/>
      <c r="F39" s="10"/>
      <c r="G39" s="1"/>
      <c r="H39" s="1"/>
    </row>
    <row r="40" spans="1:8" ht="15">
      <c r="A40" s="4">
        <v>33</v>
      </c>
      <c r="B40" s="3" t="s">
        <v>97</v>
      </c>
      <c r="C40" s="7">
        <v>3228.6315</v>
      </c>
      <c r="D40" s="10" t="s">
        <v>40</v>
      </c>
      <c r="E40" s="10"/>
      <c r="F40" s="10"/>
      <c r="G40" s="1"/>
      <c r="H40" s="1"/>
    </row>
    <row r="41" spans="1:8" ht="15">
      <c r="A41" s="4">
        <v>34</v>
      </c>
      <c r="B41" s="3" t="s">
        <v>98</v>
      </c>
      <c r="C41" s="6">
        <v>600</v>
      </c>
      <c r="D41" s="10" t="s">
        <v>40</v>
      </c>
      <c r="E41" s="10"/>
      <c r="F41" s="10"/>
      <c r="G41" s="1"/>
      <c r="H41" s="1"/>
    </row>
    <row r="42" spans="1:8" ht="15">
      <c r="A42" s="4">
        <v>35</v>
      </c>
      <c r="B42" s="3" t="s">
        <v>99</v>
      </c>
      <c r="C42" s="6">
        <v>38.94</v>
      </c>
      <c r="D42" s="7" t="s">
        <v>44</v>
      </c>
      <c r="E42" s="7"/>
      <c r="F42" s="10"/>
      <c r="G42" s="1"/>
      <c r="H42" s="1"/>
    </row>
    <row r="43" spans="1:8" ht="15">
      <c r="A43" s="4">
        <v>36</v>
      </c>
      <c r="B43" s="3" t="s">
        <v>100</v>
      </c>
      <c r="C43" s="6">
        <v>41.25</v>
      </c>
      <c r="D43" s="10" t="s">
        <v>40</v>
      </c>
      <c r="E43" s="10"/>
      <c r="F43" s="10"/>
      <c r="G43" s="1"/>
      <c r="H43" s="1"/>
    </row>
    <row r="44" spans="1:8" ht="15">
      <c r="A44" s="4">
        <v>37</v>
      </c>
      <c r="B44" s="3" t="s">
        <v>101</v>
      </c>
      <c r="C44" s="6">
        <v>960</v>
      </c>
      <c r="D44" s="10" t="s">
        <v>40</v>
      </c>
      <c r="E44" s="10"/>
      <c r="F44" s="10"/>
      <c r="G44" s="1"/>
      <c r="H44" s="1"/>
    </row>
    <row r="45" spans="1:8" ht="15">
      <c r="A45" s="4">
        <v>38</v>
      </c>
      <c r="B45" s="3" t="s">
        <v>102</v>
      </c>
      <c r="C45" s="6">
        <v>168</v>
      </c>
      <c r="D45" s="10" t="s">
        <v>40</v>
      </c>
      <c r="E45" s="10"/>
      <c r="F45" s="10"/>
      <c r="G45" s="1"/>
      <c r="H45" s="1"/>
    </row>
    <row r="46" spans="1:8" ht="15">
      <c r="A46" s="4">
        <v>39</v>
      </c>
      <c r="B46" s="3" t="s">
        <v>103</v>
      </c>
      <c r="C46" s="6">
        <v>531.401</v>
      </c>
      <c r="D46" s="10" t="s">
        <v>40</v>
      </c>
      <c r="E46" s="10"/>
      <c r="F46" s="10"/>
      <c r="G46" s="1"/>
      <c r="H46" s="1"/>
    </row>
    <row r="47" spans="1:8" ht="15">
      <c r="A47" s="4">
        <v>40</v>
      </c>
      <c r="B47" s="3" t="s">
        <v>104</v>
      </c>
      <c r="C47" s="6">
        <v>440.706</v>
      </c>
      <c r="D47" s="7" t="s">
        <v>44</v>
      </c>
      <c r="E47" s="7"/>
      <c r="F47" s="10"/>
      <c r="G47" s="1"/>
      <c r="H47" s="1"/>
    </row>
    <row r="48" spans="1:8" ht="15">
      <c r="A48" s="4">
        <v>41</v>
      </c>
      <c r="B48" s="3" t="s">
        <v>105</v>
      </c>
      <c r="C48" s="6">
        <v>13</v>
      </c>
      <c r="D48" s="10" t="s">
        <v>40</v>
      </c>
      <c r="E48" s="10"/>
      <c r="F48" s="10"/>
      <c r="G48" s="1"/>
      <c r="H48" s="1"/>
    </row>
    <row r="49" spans="1:8" ht="15">
      <c r="A49" s="4">
        <v>42</v>
      </c>
      <c r="B49" s="3" t="s">
        <v>107</v>
      </c>
      <c r="C49" s="6">
        <v>1300</v>
      </c>
      <c r="D49" s="10" t="s">
        <v>42</v>
      </c>
      <c r="E49" s="10"/>
      <c r="F49" s="10"/>
      <c r="G49" s="1"/>
      <c r="H49" s="1"/>
    </row>
    <row r="50" spans="1:8" ht="15">
      <c r="A50" s="4">
        <v>43</v>
      </c>
      <c r="B50" s="3" t="s">
        <v>108</v>
      </c>
      <c r="C50" s="6">
        <v>445</v>
      </c>
      <c r="D50" s="7" t="s">
        <v>44</v>
      </c>
      <c r="E50" s="7"/>
      <c r="F50" s="10"/>
      <c r="G50" s="1"/>
      <c r="H50" s="1"/>
    </row>
    <row r="51" spans="1:8" ht="15">
      <c r="A51" s="4">
        <v>44</v>
      </c>
      <c r="B51" s="3" t="s">
        <v>109</v>
      </c>
      <c r="C51" s="6">
        <v>1400</v>
      </c>
      <c r="D51" s="10" t="s">
        <v>40</v>
      </c>
      <c r="E51" s="10"/>
      <c r="F51" s="10"/>
      <c r="G51" s="1"/>
      <c r="H51" s="1"/>
    </row>
    <row r="52" spans="1:8" ht="15">
      <c r="A52" s="4">
        <v>45</v>
      </c>
      <c r="B52" s="3" t="s">
        <v>110</v>
      </c>
      <c r="C52" s="6">
        <v>843</v>
      </c>
      <c r="D52" s="10" t="s">
        <v>40</v>
      </c>
      <c r="E52" s="10"/>
      <c r="F52" s="10"/>
      <c r="G52" s="1"/>
      <c r="H52" s="1"/>
    </row>
    <row r="53" spans="1:8" ht="15">
      <c r="A53" s="4">
        <v>46</v>
      </c>
      <c r="B53" s="3" t="s">
        <v>111</v>
      </c>
      <c r="C53" s="6">
        <v>1693</v>
      </c>
      <c r="D53" s="7" t="s">
        <v>44</v>
      </c>
      <c r="E53" s="7"/>
      <c r="F53" s="10"/>
      <c r="G53" s="1"/>
      <c r="H53" s="1"/>
    </row>
    <row r="54" spans="1:8" ht="15">
      <c r="A54" s="4">
        <v>47</v>
      </c>
      <c r="B54" s="3" t="s">
        <v>112</v>
      </c>
      <c r="C54" s="6">
        <v>31</v>
      </c>
      <c r="D54" s="10" t="s">
        <v>40</v>
      </c>
      <c r="E54" s="10"/>
      <c r="F54" s="10"/>
      <c r="G54" s="1"/>
      <c r="H54" s="1"/>
    </row>
    <row r="55" spans="1:8" ht="15">
      <c r="A55" s="4">
        <v>48</v>
      </c>
      <c r="B55" s="3" t="s">
        <v>113</v>
      </c>
      <c r="C55" s="6">
        <v>1232</v>
      </c>
      <c r="D55" s="10" t="s">
        <v>40</v>
      </c>
      <c r="E55" s="10"/>
      <c r="F55" s="10"/>
      <c r="G55" s="1"/>
      <c r="H55" s="1"/>
    </row>
    <row r="56" spans="1:8" ht="15">
      <c r="A56" s="4">
        <v>49</v>
      </c>
      <c r="B56" s="3" t="s">
        <v>114</v>
      </c>
      <c r="C56" s="6">
        <v>15</v>
      </c>
      <c r="D56" s="7" t="s">
        <v>44</v>
      </c>
      <c r="E56" s="7"/>
      <c r="F56" s="10"/>
      <c r="G56" s="1"/>
      <c r="H56" s="1"/>
    </row>
    <row r="57" spans="1:8" ht="15">
      <c r="A57" s="4">
        <v>50</v>
      </c>
      <c r="B57" s="3" t="s">
        <v>115</v>
      </c>
      <c r="C57" s="6">
        <v>282.151</v>
      </c>
      <c r="D57" s="7" t="s">
        <v>44</v>
      </c>
      <c r="E57" s="7"/>
      <c r="F57" s="10"/>
      <c r="G57" s="1"/>
      <c r="H57" s="1"/>
    </row>
    <row r="58" spans="1:8" ht="15">
      <c r="A58" s="4">
        <v>51</v>
      </c>
      <c r="B58" s="3" t="s">
        <v>116</v>
      </c>
      <c r="C58" s="6">
        <v>2</v>
      </c>
      <c r="D58" s="7" t="s">
        <v>44</v>
      </c>
      <c r="E58" s="7"/>
      <c r="F58" s="10"/>
      <c r="G58" s="1"/>
      <c r="H58" s="1"/>
    </row>
    <row r="59" spans="1:8" ht="15">
      <c r="A59" s="4">
        <v>52</v>
      </c>
      <c r="B59" s="3" t="s">
        <v>117</v>
      </c>
      <c r="C59" s="6">
        <v>427.6185</v>
      </c>
      <c r="D59" s="7" t="s">
        <v>44</v>
      </c>
      <c r="E59" s="7"/>
      <c r="F59" s="10"/>
      <c r="G59" s="1"/>
      <c r="H59" s="1"/>
    </row>
    <row r="60" spans="1:8" ht="15">
      <c r="A60" s="4">
        <v>53</v>
      </c>
      <c r="B60" s="3" t="s">
        <v>118</v>
      </c>
      <c r="C60" s="6">
        <v>1</v>
      </c>
      <c r="D60" s="7" t="s">
        <v>44</v>
      </c>
      <c r="E60" s="7"/>
      <c r="F60" s="10"/>
      <c r="G60" s="1"/>
      <c r="H60" s="1"/>
    </row>
    <row r="61" spans="1:8" ht="15">
      <c r="A61" s="4">
        <v>54</v>
      </c>
      <c r="B61" s="3" t="s">
        <v>119</v>
      </c>
      <c r="C61" s="6">
        <v>2</v>
      </c>
      <c r="D61" s="7" t="s">
        <v>44</v>
      </c>
      <c r="E61" s="7"/>
      <c r="F61" s="10"/>
      <c r="G61" s="1"/>
      <c r="H61" s="1"/>
    </row>
    <row r="62" spans="1:8" ht="15">
      <c r="A62" s="4">
        <v>55</v>
      </c>
      <c r="B62" s="3" t="s">
        <v>120</v>
      </c>
      <c r="C62" s="6">
        <v>2657.477823</v>
      </c>
      <c r="D62" s="7" t="s">
        <v>44</v>
      </c>
      <c r="E62" s="7"/>
      <c r="F62" s="10"/>
      <c r="G62" s="1"/>
      <c r="H62" s="1"/>
    </row>
    <row r="63" spans="1:8" ht="15">
      <c r="A63" s="4">
        <v>56</v>
      </c>
      <c r="B63" s="3" t="s">
        <v>121</v>
      </c>
      <c r="C63" s="6">
        <v>6.75</v>
      </c>
      <c r="D63" s="7" t="s">
        <v>44</v>
      </c>
      <c r="E63" s="7"/>
      <c r="F63" s="10"/>
      <c r="G63" s="1"/>
      <c r="H63" s="1"/>
    </row>
    <row r="64" spans="1:8" ht="15">
      <c r="A64" s="4">
        <v>57</v>
      </c>
      <c r="B64" s="3" t="s">
        <v>122</v>
      </c>
      <c r="C64" s="6">
        <v>150</v>
      </c>
      <c r="D64" s="7" t="s">
        <v>44</v>
      </c>
      <c r="E64" s="7"/>
      <c r="F64" s="10"/>
      <c r="G64" s="1"/>
      <c r="H64" s="1"/>
    </row>
    <row r="65" spans="1:8" ht="15">
      <c r="A65" s="4">
        <v>58</v>
      </c>
      <c r="B65" s="3" t="s">
        <v>123</v>
      </c>
      <c r="C65" s="6">
        <v>2.21</v>
      </c>
      <c r="D65" s="7" t="s">
        <v>44</v>
      </c>
      <c r="E65" s="7"/>
      <c r="F65" s="10"/>
      <c r="G65" s="1"/>
      <c r="H65" s="1"/>
    </row>
    <row r="66" spans="1:8" ht="15">
      <c r="A66" s="4" t="s">
        <v>34</v>
      </c>
      <c r="B66" s="3" t="s">
        <v>124</v>
      </c>
      <c r="C66" s="6">
        <v>2104</v>
      </c>
      <c r="D66" s="7" t="s">
        <v>44</v>
      </c>
      <c r="E66" s="7"/>
      <c r="F66" s="10"/>
      <c r="G66" s="1"/>
      <c r="H66" s="1"/>
    </row>
    <row r="67" spans="1:8" ht="15">
      <c r="A67" s="4">
        <v>59</v>
      </c>
      <c r="B67" s="3" t="s">
        <v>125</v>
      </c>
      <c r="C67" s="6">
        <v>1326</v>
      </c>
      <c r="D67" s="7" t="s">
        <v>44</v>
      </c>
      <c r="E67" s="7"/>
      <c r="F67" s="10"/>
      <c r="G67" s="1"/>
      <c r="H67" s="1"/>
    </row>
    <row r="68" spans="1:8" ht="15">
      <c r="A68" s="4">
        <v>60</v>
      </c>
      <c r="B68" s="3" t="s">
        <v>126</v>
      </c>
      <c r="C68" s="6">
        <v>357</v>
      </c>
      <c r="D68" s="7" t="s">
        <v>44</v>
      </c>
      <c r="E68" s="7"/>
      <c r="F68" s="10"/>
      <c r="G68" s="1"/>
      <c r="H68" s="1"/>
    </row>
    <row r="69" spans="1:8" ht="15">
      <c r="A69" s="4">
        <v>61</v>
      </c>
      <c r="B69" s="3" t="s">
        <v>127</v>
      </c>
      <c r="C69" s="6">
        <v>176</v>
      </c>
      <c r="D69" s="10" t="s">
        <v>40</v>
      </c>
      <c r="E69" s="10"/>
      <c r="F69" s="10"/>
      <c r="G69" s="1"/>
      <c r="H69" s="1"/>
    </row>
    <row r="70" spans="1:8" ht="15">
      <c r="A70" s="4">
        <v>62</v>
      </c>
      <c r="B70" s="3" t="s">
        <v>128</v>
      </c>
      <c r="C70" s="6">
        <v>2909</v>
      </c>
      <c r="D70" s="7" t="s">
        <v>44</v>
      </c>
      <c r="E70" s="7"/>
      <c r="F70" s="10"/>
      <c r="G70" s="1"/>
      <c r="H70" s="1"/>
    </row>
    <row r="71" spans="1:8" ht="15">
      <c r="A71" s="4">
        <v>63</v>
      </c>
      <c r="B71" s="3" t="s">
        <v>129</v>
      </c>
      <c r="C71" s="6">
        <v>1433</v>
      </c>
      <c r="D71" s="10" t="s">
        <v>40</v>
      </c>
      <c r="E71" s="10"/>
      <c r="F71" s="10"/>
      <c r="G71" s="1"/>
      <c r="H71" s="1"/>
    </row>
    <row r="72" spans="1:8" ht="15">
      <c r="A72" s="4">
        <v>64</v>
      </c>
      <c r="B72" s="3" t="s">
        <v>130</v>
      </c>
      <c r="C72" s="6">
        <v>76</v>
      </c>
      <c r="D72" s="7" t="s">
        <v>44</v>
      </c>
      <c r="E72" s="7"/>
      <c r="F72" s="10"/>
      <c r="G72" s="1"/>
      <c r="H72" s="1"/>
    </row>
    <row r="73" spans="1:8" ht="15">
      <c r="A73" s="4">
        <v>65</v>
      </c>
      <c r="B73" s="3" t="s">
        <v>131</v>
      </c>
      <c r="C73" s="6">
        <v>37</v>
      </c>
      <c r="D73" s="10" t="s">
        <v>40</v>
      </c>
      <c r="E73" s="10"/>
      <c r="F73" s="10"/>
      <c r="G73" s="1"/>
      <c r="H73" s="1"/>
    </row>
    <row r="74" spans="1:8" ht="15">
      <c r="A74" s="4"/>
      <c r="B74" s="3"/>
      <c r="C74" s="6"/>
      <c r="D74" s="10"/>
      <c r="E74" s="10"/>
      <c r="F74" s="10"/>
      <c r="G74" s="1"/>
      <c r="H74" s="1"/>
    </row>
    <row r="75" spans="1:8" ht="15">
      <c r="A75" s="4"/>
      <c r="B75" s="20" t="s">
        <v>143</v>
      </c>
      <c r="D75" s="1"/>
      <c r="E75" s="1"/>
      <c r="F75" s="1"/>
      <c r="G75" s="1"/>
      <c r="H75" s="1"/>
    </row>
    <row r="76" spans="1:8" ht="15">
      <c r="A76" s="4">
        <v>66</v>
      </c>
      <c r="B76" s="3" t="s">
        <v>148</v>
      </c>
      <c r="C76" s="6">
        <f>ROUND(308084-(134343*0.17),0)</f>
        <v>285246</v>
      </c>
      <c r="D76" s="10" t="s">
        <v>40</v>
      </c>
      <c r="E76" s="10"/>
      <c r="F76" s="10" t="s">
        <v>22</v>
      </c>
      <c r="G76" s="10">
        <f>SUM(C76:C79)</f>
        <v>425341</v>
      </c>
      <c r="H76" s="1" t="s">
        <v>46</v>
      </c>
    </row>
    <row r="77" spans="1:8" ht="15">
      <c r="A77" s="4">
        <v>67</v>
      </c>
      <c r="B77" s="3" t="s">
        <v>149</v>
      </c>
      <c r="C77" s="6">
        <v>123143</v>
      </c>
      <c r="D77" s="10" t="s">
        <v>42</v>
      </c>
      <c r="E77" s="10"/>
      <c r="F77" s="10"/>
      <c r="G77" s="1"/>
      <c r="H77" s="1"/>
    </row>
    <row r="78" spans="1:8" ht="15">
      <c r="A78" s="4">
        <v>68</v>
      </c>
      <c r="B78" s="3" t="s">
        <v>35</v>
      </c>
      <c r="C78" s="6">
        <f>ROUND((0.05*((87335+2905)/0.9)),0)</f>
        <v>5013</v>
      </c>
      <c r="D78" s="10" t="s">
        <v>40</v>
      </c>
      <c r="E78" s="10"/>
      <c r="F78" s="7"/>
      <c r="G78" s="1"/>
      <c r="H78" s="1"/>
    </row>
    <row r="79" spans="1:8" ht="15">
      <c r="A79" s="4">
        <v>69</v>
      </c>
      <c r="B79" s="3" t="s">
        <v>36</v>
      </c>
      <c r="C79" s="6">
        <f>ROUND((0.45*((1192+1461)/0.1)),0)</f>
        <v>11939</v>
      </c>
      <c r="D79" s="10" t="s">
        <v>42</v>
      </c>
      <c r="E79" s="10"/>
      <c r="F79" s="7"/>
      <c r="G79" s="1"/>
      <c r="H79" s="1"/>
    </row>
    <row r="80" spans="1:8" ht="15">
      <c r="A80" s="4">
        <v>70</v>
      </c>
      <c r="B80" s="3" t="s">
        <v>37</v>
      </c>
      <c r="C80" s="6">
        <v>159144</v>
      </c>
      <c r="D80" s="10" t="s">
        <v>40</v>
      </c>
      <c r="E80" s="10"/>
      <c r="F80" s="10" t="s">
        <v>47</v>
      </c>
      <c r="G80" s="10">
        <f>C80</f>
        <v>159144</v>
      </c>
      <c r="H80" s="1" t="s">
        <v>48</v>
      </c>
    </row>
    <row r="81" spans="1:8" ht="15">
      <c r="A81" s="4">
        <v>71</v>
      </c>
      <c r="B81" s="11" t="s">
        <v>38</v>
      </c>
      <c r="C81" s="6">
        <f>ROUND((350.61*((37555-2477-85)/2)+350.61*85)/2000,0)</f>
        <v>3082</v>
      </c>
      <c r="D81" s="7" t="s">
        <v>44</v>
      </c>
      <c r="E81" s="7"/>
      <c r="F81" s="7" t="s">
        <v>49</v>
      </c>
      <c r="G81" s="10">
        <f>SUM(C81:C82)</f>
        <v>30219</v>
      </c>
      <c r="H81" s="1" t="s">
        <v>50</v>
      </c>
    </row>
    <row r="82" spans="1:8" ht="15">
      <c r="A82" s="4">
        <v>72</v>
      </c>
      <c r="B82" s="11" t="s">
        <v>39</v>
      </c>
      <c r="C82" s="6">
        <f>ROUND((3087*((37555-2477-85)/2)+3087*85)/2000,0)</f>
        <v>27137</v>
      </c>
      <c r="D82" s="10" t="s">
        <v>40</v>
      </c>
      <c r="E82" s="10"/>
      <c r="F82" s="7"/>
      <c r="G82" s="1"/>
      <c r="H82" s="1"/>
    </row>
    <row r="83" spans="1:2" ht="15">
      <c r="A83" s="12"/>
      <c r="B83" s="11"/>
    </row>
    <row r="84" spans="1:2" ht="15">
      <c r="A84" s="4"/>
      <c r="B84" s="20" t="s">
        <v>51</v>
      </c>
    </row>
    <row r="85" spans="1:8" ht="15">
      <c r="A85" s="4">
        <v>73</v>
      </c>
      <c r="B85" s="3" t="s">
        <v>52</v>
      </c>
      <c r="C85" s="6">
        <v>282</v>
      </c>
      <c r="F85" s="7" t="s">
        <v>52</v>
      </c>
      <c r="G85" s="10">
        <f>C85</f>
        <v>282</v>
      </c>
      <c r="H85" s="1" t="s">
        <v>57</v>
      </c>
    </row>
    <row r="86" spans="1:8" ht="15">
      <c r="A86" s="4">
        <v>74</v>
      </c>
      <c r="B86" s="3" t="s">
        <v>53</v>
      </c>
      <c r="C86" s="6">
        <f>520*0.25*193000/2000</f>
        <v>12545</v>
      </c>
      <c r="F86" s="7" t="s">
        <v>53</v>
      </c>
      <c r="G86" s="10">
        <f>C86</f>
        <v>12545</v>
      </c>
      <c r="H86" s="1" t="s">
        <v>58</v>
      </c>
    </row>
    <row r="87" spans="1:8" ht="15">
      <c r="A87" s="4">
        <v>75</v>
      </c>
      <c r="B87" s="3" t="s">
        <v>54</v>
      </c>
      <c r="C87" s="6">
        <f>ROUND(0.05*SUM(C79,1192,1461),0)</f>
        <v>730</v>
      </c>
      <c r="F87" s="7" t="s">
        <v>54</v>
      </c>
      <c r="G87" s="10">
        <f>C87</f>
        <v>730</v>
      </c>
      <c r="H87" s="1" t="s">
        <v>59</v>
      </c>
    </row>
    <row r="88" spans="1:8" ht="15">
      <c r="A88" s="4">
        <v>76</v>
      </c>
      <c r="B88" s="11" t="s">
        <v>55</v>
      </c>
      <c r="C88" s="6">
        <f>ROUND((190.6*((37555-2477-85)/2)+190.6*85)/2000,0)</f>
        <v>1676</v>
      </c>
      <c r="F88" s="7" t="s">
        <v>49</v>
      </c>
      <c r="G88" s="10">
        <f>C88</f>
        <v>1676</v>
      </c>
      <c r="H88" s="1" t="s">
        <v>60</v>
      </c>
    </row>
    <row r="89" spans="1:8" ht="15">
      <c r="A89" s="4">
        <v>77</v>
      </c>
      <c r="B89" s="3" t="s">
        <v>56</v>
      </c>
      <c r="C89" s="6">
        <v>556</v>
      </c>
      <c r="F89" s="10" t="s">
        <v>47</v>
      </c>
      <c r="G89" s="10">
        <f>C89</f>
        <v>556</v>
      </c>
      <c r="H89" s="1" t="s">
        <v>61</v>
      </c>
    </row>
    <row r="90" spans="1:8" ht="15">
      <c r="A90" s="4"/>
      <c r="B90" s="13"/>
      <c r="C90" s="6"/>
      <c r="D90" s="6"/>
      <c r="E90" s="10"/>
      <c r="F90" s="1"/>
      <c r="G90" s="1"/>
      <c r="H90" s="1"/>
    </row>
    <row r="91" spans="1:8" ht="15">
      <c r="A91" s="4"/>
      <c r="B91" s="20" t="s">
        <v>62</v>
      </c>
      <c r="C91" s="6"/>
      <c r="D91" s="6"/>
      <c r="E91" s="10"/>
      <c r="F91" s="10"/>
      <c r="G91" s="1"/>
      <c r="H91" s="1"/>
    </row>
    <row r="92" spans="1:8" ht="15">
      <c r="A92" s="4">
        <v>78</v>
      </c>
      <c r="B92" s="13" t="s">
        <v>0</v>
      </c>
      <c r="C92" s="6">
        <f>SUM(C5:C16)</f>
        <v>1128834.56</v>
      </c>
      <c r="D92" s="14">
        <f>ROUND(C92/$C$98,3)</f>
        <v>0.58</v>
      </c>
      <c r="E92" s="15"/>
      <c r="F92" s="10"/>
      <c r="G92" s="10"/>
      <c r="H92" s="1" t="s">
        <v>64</v>
      </c>
    </row>
    <row r="93" spans="1:8" ht="15">
      <c r="A93" s="4"/>
      <c r="B93" s="1" t="s">
        <v>146</v>
      </c>
      <c r="C93" s="6"/>
      <c r="D93" s="14"/>
      <c r="E93" s="15"/>
      <c r="F93" s="10"/>
      <c r="G93" s="10"/>
      <c r="H93" s="1"/>
    </row>
    <row r="94" spans="1:8" ht="15">
      <c r="A94" s="4">
        <v>79</v>
      </c>
      <c r="B94" s="1" t="s">
        <v>144</v>
      </c>
      <c r="C94" s="6">
        <f>SUM(C19:C24,C26:C28,C30:C31,C33,C35:C37,C40:C41,C43:C46,C48,C51:C52,C54:C55,C69,C71,C73,C76,C78,C80,C82)</f>
        <v>574578.12</v>
      </c>
      <c r="D94" s="14">
        <f>ROUND(C94/$C$98,3)</f>
        <v>0.295</v>
      </c>
      <c r="E94" s="15"/>
      <c r="F94" s="10"/>
      <c r="G94" s="10"/>
      <c r="H94" s="1" t="s">
        <v>65</v>
      </c>
    </row>
    <row r="95" spans="1:8" ht="15">
      <c r="A95" s="4">
        <v>80</v>
      </c>
      <c r="B95" s="1" t="s">
        <v>145</v>
      </c>
      <c r="C95" s="6">
        <f>SUM(C25,C29,C34,C38,C49,C77,C79)</f>
        <v>178289</v>
      </c>
      <c r="D95" s="14">
        <f>ROUND(C95/$C$98,3)</f>
        <v>0.092</v>
      </c>
      <c r="E95" s="15"/>
      <c r="F95" s="10"/>
      <c r="G95" s="10"/>
      <c r="H95" s="1" t="s">
        <v>66</v>
      </c>
    </row>
    <row r="96" spans="1:8" ht="15">
      <c r="A96" s="4">
        <v>81</v>
      </c>
      <c r="B96" s="1" t="s">
        <v>44</v>
      </c>
      <c r="C96" s="6">
        <f>SUM(C32,C39,C42,C47,C50,C53,C56:C68,C70,C72,C81)</f>
        <v>49601.58932299999</v>
      </c>
      <c r="D96" s="14">
        <f>ROUND(C96/$C$98,3)</f>
        <v>0.025</v>
      </c>
      <c r="E96" s="15"/>
      <c r="F96" s="10"/>
      <c r="G96" s="10"/>
      <c r="H96" s="1" t="s">
        <v>67</v>
      </c>
    </row>
    <row r="97" spans="1:8" ht="15">
      <c r="A97" s="4">
        <v>82</v>
      </c>
      <c r="B97" s="1" t="s">
        <v>51</v>
      </c>
      <c r="C97" s="6">
        <f>SUM(C85:C89)</f>
        <v>15789</v>
      </c>
      <c r="D97" s="14">
        <f>ROUND(C97/$C$98,3)</f>
        <v>0.008</v>
      </c>
      <c r="E97" s="15"/>
      <c r="F97" s="10"/>
      <c r="G97" s="1"/>
      <c r="H97" s="1" t="s">
        <v>68</v>
      </c>
    </row>
    <row r="98" spans="1:8" ht="15">
      <c r="A98" s="4">
        <v>83</v>
      </c>
      <c r="B98" s="1" t="s">
        <v>147</v>
      </c>
      <c r="C98" s="6">
        <f>SUM(C92,C94:C97)</f>
        <v>1947092.2693230002</v>
      </c>
      <c r="D98" s="14">
        <f>ROUND(C98/$C$98,3)</f>
        <v>1</v>
      </c>
      <c r="E98" s="15"/>
      <c r="F98" s="10"/>
      <c r="G98" s="10"/>
      <c r="H98" s="16" t="s">
        <v>69</v>
      </c>
    </row>
    <row r="99" spans="1:8" ht="15">
      <c r="A99" s="4">
        <v>84</v>
      </c>
      <c r="B99" s="1" t="s">
        <v>63</v>
      </c>
      <c r="C99" s="14">
        <f>ROUND(SUM(C94:C97)/C98,3)</f>
        <v>0.42</v>
      </c>
      <c r="D99" s="14">
        <f>SUM(D94:D97)</f>
        <v>0.42000000000000004</v>
      </c>
      <c r="E99" s="15"/>
      <c r="F99" s="15"/>
      <c r="G99" s="15"/>
      <c r="H99" s="1" t="s">
        <v>70</v>
      </c>
    </row>
    <row r="100" spans="1:8" ht="15">
      <c r="A100" s="4"/>
      <c r="B100" s="1"/>
      <c r="C100" s="6">
        <f>SUM(C94:C97)</f>
        <v>818257.7093229999</v>
      </c>
      <c r="E100" s="1"/>
      <c r="F100" s="1"/>
      <c r="G100" s="1"/>
      <c r="H100" s="1"/>
    </row>
    <row r="101" spans="1:8" ht="15">
      <c r="A101" s="4"/>
      <c r="B101" s="21" t="s">
        <v>71</v>
      </c>
      <c r="D101" s="1"/>
      <c r="E101" s="1"/>
      <c r="F101" s="1"/>
      <c r="G101" s="1"/>
      <c r="H101" s="1"/>
    </row>
    <row r="102" spans="1:8" ht="15">
      <c r="A102" s="4"/>
      <c r="B102" s="1" t="s">
        <v>72</v>
      </c>
      <c r="C102" s="6">
        <v>912791</v>
      </c>
      <c r="D102" s="10"/>
      <c r="E102" s="10"/>
      <c r="F102" s="10"/>
      <c r="G102" s="1"/>
      <c r="H102" s="1"/>
    </row>
    <row r="103" spans="1:8" ht="15">
      <c r="A103" s="4"/>
      <c r="B103" s="1" t="s">
        <v>73</v>
      </c>
      <c r="C103" s="17">
        <f>ROUND(C98*2000/C102/365,1)</f>
        <v>11.7</v>
      </c>
      <c r="D103" s="18" t="s">
        <v>77</v>
      </c>
      <c r="E103" s="18"/>
      <c r="F103" s="18"/>
      <c r="G103" s="1"/>
      <c r="H103" s="1"/>
    </row>
    <row r="104" spans="1:8" ht="15">
      <c r="A104" s="4"/>
      <c r="B104" s="1" t="s">
        <v>74</v>
      </c>
      <c r="C104">
        <f>ROUND(C92*2000/C102/365,1)</f>
        <v>6.8</v>
      </c>
      <c r="D104" s="18" t="s">
        <v>77</v>
      </c>
      <c r="E104" s="18"/>
      <c r="F104" s="1"/>
      <c r="G104" s="1"/>
      <c r="H104" s="1"/>
    </row>
    <row r="105" spans="1:8" ht="15">
      <c r="A105" s="4"/>
      <c r="B105" s="1" t="s">
        <v>75</v>
      </c>
      <c r="C105">
        <f>ROUND(G5/C102/365*2000,1)</f>
        <v>0.9</v>
      </c>
      <c r="D105" s="18"/>
      <c r="E105" s="18"/>
      <c r="F105" s="1"/>
      <c r="G105" s="1"/>
      <c r="H105" s="1"/>
    </row>
    <row r="106" spans="1:8" ht="15">
      <c r="A106" s="4"/>
      <c r="B106" s="1" t="s">
        <v>76</v>
      </c>
      <c r="C106">
        <f>ROUND((C92-G5)/C102/365*2000,1)</f>
        <v>5.9</v>
      </c>
      <c r="D106" s="19"/>
      <c r="E106" s="19"/>
      <c r="F106" s="1"/>
      <c r="G106" s="1"/>
      <c r="H106" s="1"/>
    </row>
    <row r="107" spans="1:2" ht="15">
      <c r="A107" s="4"/>
      <c r="B107" s="1"/>
    </row>
    <row r="108" spans="1:2" ht="15">
      <c r="A108" s="4"/>
      <c r="B108" s="21" t="s">
        <v>78</v>
      </c>
    </row>
    <row r="109" spans="1:3" ht="15">
      <c r="A109" s="4"/>
      <c r="B109" s="1" t="s">
        <v>79</v>
      </c>
      <c r="C109" s="6">
        <v>78069</v>
      </c>
    </row>
    <row r="110" spans="1:3" ht="15">
      <c r="A110" s="4"/>
      <c r="B110" s="1" t="s">
        <v>80</v>
      </c>
      <c r="C110" s="6">
        <v>10812</v>
      </c>
    </row>
    <row r="111" spans="1:3" ht="15">
      <c r="A111" s="4"/>
      <c r="B111" s="1" t="s">
        <v>81</v>
      </c>
      <c r="C111" s="6">
        <v>44943</v>
      </c>
    </row>
    <row r="112" spans="1:3" ht="15">
      <c r="A112" s="4"/>
      <c r="B112" s="1" t="s">
        <v>82</v>
      </c>
      <c r="C112" s="6">
        <v>39810</v>
      </c>
    </row>
    <row r="113" spans="1:3" ht="15">
      <c r="A113" s="4"/>
      <c r="B113" s="1" t="s">
        <v>83</v>
      </c>
      <c r="C113" s="6">
        <v>24833</v>
      </c>
    </row>
    <row r="114" spans="1:3" ht="15">
      <c r="A114" s="4"/>
      <c r="B114" s="1" t="s">
        <v>84</v>
      </c>
      <c r="C114" s="6">
        <v>185025</v>
      </c>
    </row>
    <row r="115" spans="1:3" ht="15">
      <c r="A115" s="4"/>
      <c r="B115" s="1" t="s">
        <v>85</v>
      </c>
      <c r="C115" s="6">
        <v>16742</v>
      </c>
    </row>
    <row r="116" spans="1:3" ht="15">
      <c r="A116" s="4"/>
      <c r="B116" s="1" t="s">
        <v>86</v>
      </c>
      <c r="C116" s="6">
        <v>19510</v>
      </c>
    </row>
    <row r="117" spans="1:3" ht="15">
      <c r="A117" s="4"/>
      <c r="B117" s="1" t="s">
        <v>87</v>
      </c>
      <c r="C117" s="6">
        <v>1151145</v>
      </c>
    </row>
    <row r="118" spans="1:3" ht="15">
      <c r="A118" s="4"/>
      <c r="B118" s="1" t="s">
        <v>88</v>
      </c>
      <c r="C118" s="6">
        <v>489250</v>
      </c>
    </row>
    <row r="119" spans="1:3" ht="15">
      <c r="A119" s="4"/>
      <c r="B119" s="1" t="s">
        <v>89</v>
      </c>
      <c r="C119" s="6">
        <f>SUM(C109:C118)</f>
        <v>2060139</v>
      </c>
    </row>
    <row r="120" spans="1:4" ht="15">
      <c r="A120" s="4"/>
      <c r="B120" s="1" t="s">
        <v>90</v>
      </c>
      <c r="C120">
        <f>ROUND(2140062*2000/C119/365,1)</f>
        <v>5.7</v>
      </c>
      <c r="D120" s="18" t="s">
        <v>77</v>
      </c>
    </row>
    <row r="121" spans="1:7" ht="15">
      <c r="A121" s="4"/>
      <c r="B121" s="1"/>
      <c r="C121" s="1"/>
      <c r="D121" s="1"/>
      <c r="E121" s="1"/>
      <c r="F121" s="1"/>
      <c r="G121" s="1"/>
    </row>
    <row r="122" spans="1:7" ht="15">
      <c r="A122" s="4"/>
      <c r="B122" s="1"/>
      <c r="C122" s="1"/>
      <c r="D122" s="1"/>
      <c r="E122" s="1"/>
      <c r="F122" s="1"/>
      <c r="G122" s="1"/>
    </row>
    <row r="123" spans="1:7" ht="15">
      <c r="A123" s="4"/>
      <c r="B123" s="27" t="s">
        <v>159</v>
      </c>
      <c r="C123" s="1"/>
      <c r="D123" s="1"/>
      <c r="E123" s="1"/>
      <c r="F123" s="1"/>
      <c r="G123" s="1"/>
    </row>
    <row r="124" spans="1:8" ht="15">
      <c r="A124" s="4"/>
      <c r="B124" s="28" t="s">
        <v>91</v>
      </c>
      <c r="C124" s="28"/>
      <c r="D124" s="28"/>
      <c r="E124" s="28"/>
      <c r="F124" s="28"/>
      <c r="G124" s="28"/>
      <c r="H124" s="28"/>
    </row>
    <row r="125" spans="2:8" ht="15">
      <c r="B125" s="28" t="s">
        <v>92</v>
      </c>
      <c r="C125" s="28"/>
      <c r="D125" s="28"/>
      <c r="E125" s="28"/>
      <c r="F125" s="28"/>
      <c r="G125" s="28"/>
      <c r="H125" s="28"/>
    </row>
    <row r="126" spans="2:10" ht="15">
      <c r="B126" s="29" t="s">
        <v>160</v>
      </c>
      <c r="C126" s="29"/>
      <c r="D126" s="29"/>
      <c r="E126" s="29"/>
      <c r="F126" s="29"/>
      <c r="G126" s="29"/>
      <c r="H126" s="29"/>
      <c r="I126" s="29"/>
      <c r="J126" s="29"/>
    </row>
  </sheetData>
  <sheetProtection/>
  <mergeCells count="3">
    <mergeCell ref="B124:H124"/>
    <mergeCell ref="B125:H125"/>
    <mergeCell ref="B126:J126"/>
  </mergeCells>
  <printOptions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"/>
  <sheetViews>
    <sheetView zoomScalePageLayoutView="0" workbookViewId="0" topLeftCell="A56">
      <selection activeCell="K85" sqref="K85"/>
    </sheetView>
  </sheetViews>
  <sheetFormatPr defaultColWidth="8.8515625" defaultRowHeight="15"/>
  <cols>
    <col min="1" max="1" width="8.8515625" style="0" customWidth="1"/>
    <col min="2" max="2" width="17.28125" style="0" customWidth="1"/>
    <col min="3" max="3" width="64.140625" style="0" customWidth="1"/>
    <col min="4" max="5" width="8.8515625" style="0" customWidth="1"/>
    <col min="6" max="6" width="6.8515625" style="0" customWidth="1"/>
  </cols>
  <sheetData>
    <row r="1" spans="1:4" ht="15">
      <c r="A1" s="2" t="s">
        <v>150</v>
      </c>
      <c r="B1" s="4"/>
      <c r="C1" s="2"/>
      <c r="D1" t="s">
        <v>161</v>
      </c>
    </row>
    <row r="2" spans="1:3" ht="15">
      <c r="A2" s="2"/>
      <c r="B2" s="4"/>
      <c r="C2" s="2"/>
    </row>
    <row r="3" spans="1:4" ht="15">
      <c r="A3" s="22" t="s">
        <v>11</v>
      </c>
      <c r="B3" s="22"/>
      <c r="C3" s="22" t="s">
        <v>142</v>
      </c>
      <c r="D3" s="23" t="s">
        <v>12</v>
      </c>
    </row>
    <row r="4" spans="1:4" ht="15">
      <c r="A4" s="4">
        <v>18</v>
      </c>
      <c r="B4" s="22" t="s">
        <v>42</v>
      </c>
      <c r="C4" s="3" t="s">
        <v>31</v>
      </c>
      <c r="D4" s="6">
        <v>34992</v>
      </c>
    </row>
    <row r="5" spans="1:4" ht="15">
      <c r="A5" s="4">
        <v>22</v>
      </c>
      <c r="B5" s="22" t="s">
        <v>42</v>
      </c>
      <c r="C5" s="3" t="s">
        <v>93</v>
      </c>
      <c r="D5" s="6">
        <v>4275</v>
      </c>
    </row>
    <row r="6" spans="1:4" ht="15">
      <c r="A6" s="4">
        <v>27</v>
      </c>
      <c r="B6" s="22" t="s">
        <v>42</v>
      </c>
      <c r="C6" s="3" t="s">
        <v>138</v>
      </c>
      <c r="D6" s="6">
        <v>2500</v>
      </c>
    </row>
    <row r="7" spans="1:4" ht="15">
      <c r="A7" s="4">
        <v>31</v>
      </c>
      <c r="B7" s="22" t="s">
        <v>42</v>
      </c>
      <c r="C7" s="3" t="s">
        <v>106</v>
      </c>
      <c r="D7" s="6">
        <v>140</v>
      </c>
    </row>
    <row r="8" spans="1:4" ht="15">
      <c r="A8" s="4">
        <v>42</v>
      </c>
      <c r="B8" s="22" t="s">
        <v>42</v>
      </c>
      <c r="C8" s="3" t="s">
        <v>107</v>
      </c>
      <c r="D8" s="6">
        <v>1300</v>
      </c>
    </row>
    <row r="9" spans="1:4" ht="15">
      <c r="A9" s="4">
        <v>67</v>
      </c>
      <c r="B9" s="20" t="s">
        <v>42</v>
      </c>
      <c r="C9" s="3" t="s">
        <v>163</v>
      </c>
      <c r="D9" s="6">
        <v>123143</v>
      </c>
    </row>
    <row r="10" spans="1:4" ht="15">
      <c r="A10" s="4">
        <v>69</v>
      </c>
      <c r="B10" s="20" t="s">
        <v>42</v>
      </c>
      <c r="C10" s="3" t="s">
        <v>165</v>
      </c>
      <c r="D10" s="6">
        <v>11939</v>
      </c>
    </row>
    <row r="11" spans="1:4" ht="15">
      <c r="A11" s="4">
        <v>1</v>
      </c>
      <c r="B11" s="22" t="s">
        <v>0</v>
      </c>
      <c r="C11" s="3" t="s">
        <v>1</v>
      </c>
      <c r="D11" s="6">
        <v>130923</v>
      </c>
    </row>
    <row r="12" spans="1:4" ht="15">
      <c r="A12" s="4">
        <v>2</v>
      </c>
      <c r="B12" s="22" t="s">
        <v>0</v>
      </c>
      <c r="C12" s="3" t="s">
        <v>2</v>
      </c>
      <c r="D12" s="6">
        <v>450</v>
      </c>
    </row>
    <row r="13" spans="1:4" ht="15">
      <c r="A13" s="4">
        <v>3</v>
      </c>
      <c r="B13" s="22" t="s">
        <v>0</v>
      </c>
      <c r="C13" s="3" t="s">
        <v>3</v>
      </c>
      <c r="D13" s="6">
        <v>5161</v>
      </c>
    </row>
    <row r="14" spans="1:4" ht="15">
      <c r="A14" s="4">
        <v>4</v>
      </c>
      <c r="B14" s="22" t="s">
        <v>0</v>
      </c>
      <c r="C14" s="3" t="s">
        <v>4</v>
      </c>
      <c r="D14" s="6">
        <v>7929</v>
      </c>
    </row>
    <row r="15" spans="1:6" ht="15">
      <c r="A15" s="4">
        <v>5</v>
      </c>
      <c r="B15" s="22" t="s">
        <v>0</v>
      </c>
      <c r="C15" s="3" t="s">
        <v>133</v>
      </c>
      <c r="D15" s="6">
        <v>443.56</v>
      </c>
      <c r="E15" s="10"/>
      <c r="F15" s="10"/>
    </row>
    <row r="16" spans="1:6" ht="15">
      <c r="A16" s="4">
        <v>6</v>
      </c>
      <c r="B16" s="22" t="s">
        <v>0</v>
      </c>
      <c r="C16" s="3" t="s">
        <v>5</v>
      </c>
      <c r="D16" s="6">
        <v>4555</v>
      </c>
      <c r="E16" s="10"/>
      <c r="F16" s="10"/>
    </row>
    <row r="17" spans="1:6" ht="15">
      <c r="A17" s="4">
        <v>7</v>
      </c>
      <c r="B17" s="22" t="s">
        <v>0</v>
      </c>
      <c r="C17" s="3" t="s">
        <v>140</v>
      </c>
      <c r="D17" s="6">
        <v>11794</v>
      </c>
      <c r="E17" s="10"/>
      <c r="F17" s="10"/>
    </row>
    <row r="18" spans="1:6" ht="15">
      <c r="A18" s="4">
        <v>8</v>
      </c>
      <c r="B18" s="22" t="s">
        <v>0</v>
      </c>
      <c r="C18" s="3" t="s">
        <v>134</v>
      </c>
      <c r="D18" s="6">
        <v>2270</v>
      </c>
      <c r="E18" s="10"/>
      <c r="F18" s="10"/>
    </row>
    <row r="19" spans="1:6" ht="15">
      <c r="A19" s="4">
        <v>9</v>
      </c>
      <c r="B19" s="22" t="s">
        <v>0</v>
      </c>
      <c r="C19" s="3" t="s">
        <v>156</v>
      </c>
      <c r="D19" s="6">
        <v>955114</v>
      </c>
      <c r="E19" s="10"/>
      <c r="F19" s="10"/>
    </row>
    <row r="20" spans="1:6" ht="15">
      <c r="A20" s="4">
        <v>10</v>
      </c>
      <c r="B20" s="22" t="s">
        <v>0</v>
      </c>
      <c r="C20" s="3" t="s">
        <v>157</v>
      </c>
      <c r="D20" s="6">
        <v>2590</v>
      </c>
      <c r="E20" s="10"/>
      <c r="F20" s="10"/>
    </row>
    <row r="21" spans="1:6" ht="15">
      <c r="A21" s="4">
        <v>11</v>
      </c>
      <c r="B21" s="22" t="s">
        <v>0</v>
      </c>
      <c r="C21" s="3" t="s">
        <v>158</v>
      </c>
      <c r="D21" s="6">
        <v>7605</v>
      </c>
      <c r="E21" s="10"/>
      <c r="F21" s="10"/>
    </row>
    <row r="22" spans="1:6" ht="15">
      <c r="A22" s="4">
        <v>12</v>
      </c>
      <c r="B22" s="22" t="s">
        <v>40</v>
      </c>
      <c r="C22" s="3" t="s">
        <v>152</v>
      </c>
      <c r="D22" s="6">
        <v>47832</v>
      </c>
      <c r="E22" s="10"/>
      <c r="F22" s="10"/>
    </row>
    <row r="23" spans="1:6" ht="15">
      <c r="A23" s="4">
        <v>13</v>
      </c>
      <c r="B23" s="22" t="s">
        <v>40</v>
      </c>
      <c r="C23" s="26" t="s">
        <v>153</v>
      </c>
      <c r="D23" s="6">
        <v>474.49399999999997</v>
      </c>
      <c r="E23" s="10"/>
      <c r="F23" s="10"/>
    </row>
    <row r="24" spans="1:6" ht="15">
      <c r="A24" s="4">
        <v>14</v>
      </c>
      <c r="B24" s="22" t="s">
        <v>40</v>
      </c>
      <c r="C24" s="3" t="s">
        <v>27</v>
      </c>
      <c r="D24" s="6">
        <v>188.15</v>
      </c>
      <c r="E24" s="10"/>
      <c r="F24" s="10"/>
    </row>
    <row r="25" spans="1:6" ht="15">
      <c r="A25" s="4">
        <v>15</v>
      </c>
      <c r="B25" s="22" t="s">
        <v>40</v>
      </c>
      <c r="C25" s="26" t="s">
        <v>28</v>
      </c>
      <c r="D25" s="6">
        <v>302.13000000000005</v>
      </c>
      <c r="E25" s="10"/>
      <c r="F25" s="10"/>
    </row>
    <row r="26" spans="1:6" ht="15">
      <c r="A26" s="4">
        <v>16</v>
      </c>
      <c r="B26" s="22" t="s">
        <v>40</v>
      </c>
      <c r="C26" s="3" t="s">
        <v>29</v>
      </c>
      <c r="D26" s="6">
        <v>163</v>
      </c>
      <c r="E26" s="10"/>
      <c r="F26" s="10"/>
    </row>
    <row r="27" spans="1:6" ht="15">
      <c r="A27" s="4">
        <v>17</v>
      </c>
      <c r="B27" s="22" t="s">
        <v>40</v>
      </c>
      <c r="C27" s="3" t="s">
        <v>30</v>
      </c>
      <c r="D27" s="6">
        <v>198</v>
      </c>
      <c r="E27" s="10"/>
      <c r="F27" s="10"/>
    </row>
    <row r="28" spans="1:6" ht="15">
      <c r="A28" s="4">
        <v>19</v>
      </c>
      <c r="B28" s="22" t="s">
        <v>40</v>
      </c>
      <c r="C28" s="3" t="s">
        <v>32</v>
      </c>
      <c r="D28" s="6">
        <v>1484</v>
      </c>
      <c r="E28" s="7"/>
      <c r="F28" s="7"/>
    </row>
    <row r="29" spans="1:6" ht="15">
      <c r="A29" s="4">
        <v>20</v>
      </c>
      <c r="B29" s="22" t="s">
        <v>40</v>
      </c>
      <c r="C29" s="3" t="s">
        <v>94</v>
      </c>
      <c r="D29" s="6">
        <v>177</v>
      </c>
      <c r="E29" s="10"/>
      <c r="F29" s="10"/>
    </row>
    <row r="30" spans="1:6" ht="15">
      <c r="A30" s="4">
        <v>21</v>
      </c>
      <c r="B30" s="22" t="s">
        <v>40</v>
      </c>
      <c r="C30" s="3" t="s">
        <v>95</v>
      </c>
      <c r="D30" s="6">
        <v>45.334999999999994</v>
      </c>
      <c r="E30" s="10"/>
      <c r="F30" s="10"/>
    </row>
    <row r="31" spans="1:6" ht="15">
      <c r="A31" s="4">
        <v>23</v>
      </c>
      <c r="B31" s="22" t="s">
        <v>40</v>
      </c>
      <c r="C31" s="3" t="s">
        <v>135</v>
      </c>
      <c r="D31" s="6">
        <v>338</v>
      </c>
      <c r="E31" s="10"/>
      <c r="F31" s="10"/>
    </row>
    <row r="32" spans="1:6" ht="15">
      <c r="A32" s="4">
        <v>24</v>
      </c>
      <c r="B32" s="22" t="s">
        <v>40</v>
      </c>
      <c r="C32" s="3" t="s">
        <v>137</v>
      </c>
      <c r="D32" s="6">
        <v>181.9585</v>
      </c>
      <c r="E32" s="10"/>
      <c r="F32" s="10"/>
    </row>
    <row r="33" spans="1:6" ht="15">
      <c r="A33" s="4">
        <v>26</v>
      </c>
      <c r="B33" s="22" t="s">
        <v>40</v>
      </c>
      <c r="C33" s="3" t="s">
        <v>136</v>
      </c>
      <c r="D33" s="6">
        <v>66</v>
      </c>
      <c r="E33" s="10"/>
      <c r="F33" s="10"/>
    </row>
    <row r="34" spans="1:6" ht="15">
      <c r="A34" s="4">
        <v>28</v>
      </c>
      <c r="B34" s="22" t="s">
        <v>40</v>
      </c>
      <c r="C34" s="3" t="s">
        <v>139</v>
      </c>
      <c r="D34" s="6">
        <v>6500</v>
      </c>
      <c r="E34" s="10"/>
      <c r="F34" s="10"/>
    </row>
    <row r="35" spans="1:6" ht="15">
      <c r="A35" s="4">
        <v>29</v>
      </c>
      <c r="B35" s="22" t="s">
        <v>40</v>
      </c>
      <c r="C35" s="11" t="s">
        <v>155</v>
      </c>
      <c r="D35" s="6">
        <v>8540.470000000001</v>
      </c>
      <c r="E35" s="7"/>
      <c r="F35" s="7"/>
    </row>
    <row r="36" spans="1:6" ht="15">
      <c r="A36" s="4">
        <v>30</v>
      </c>
      <c r="B36" s="22" t="s">
        <v>40</v>
      </c>
      <c r="C36" s="3" t="s">
        <v>141</v>
      </c>
      <c r="D36" s="6">
        <v>20853.3</v>
      </c>
      <c r="E36" s="10"/>
      <c r="F36" s="10"/>
    </row>
    <row r="37" spans="1:6" ht="15">
      <c r="A37" s="4">
        <v>33</v>
      </c>
      <c r="B37" s="22" t="s">
        <v>40</v>
      </c>
      <c r="C37" s="3" t="s">
        <v>97</v>
      </c>
      <c r="D37" s="7">
        <v>3228.6315</v>
      </c>
      <c r="E37" s="10"/>
      <c r="F37" s="10"/>
    </row>
    <row r="38" spans="1:6" ht="15">
      <c r="A38" s="4">
        <v>34</v>
      </c>
      <c r="B38" s="22" t="s">
        <v>40</v>
      </c>
      <c r="C38" s="3" t="s">
        <v>98</v>
      </c>
      <c r="D38" s="6">
        <v>600</v>
      </c>
      <c r="E38" s="7"/>
      <c r="F38" s="7"/>
    </row>
    <row r="39" spans="1:6" ht="15">
      <c r="A39" s="4">
        <v>36</v>
      </c>
      <c r="B39" s="22" t="s">
        <v>40</v>
      </c>
      <c r="C39" s="3" t="s">
        <v>100</v>
      </c>
      <c r="D39" s="6">
        <v>41.25</v>
      </c>
      <c r="E39" s="10"/>
      <c r="F39" s="10"/>
    </row>
    <row r="40" spans="1:6" ht="15">
      <c r="A40" s="4">
        <v>37</v>
      </c>
      <c r="B40" s="22" t="s">
        <v>40</v>
      </c>
      <c r="C40" s="3" t="s">
        <v>101</v>
      </c>
      <c r="D40" s="6">
        <v>960</v>
      </c>
      <c r="E40" s="10"/>
      <c r="F40" s="10"/>
    </row>
    <row r="41" spans="1:6" ht="15">
      <c r="A41" s="4">
        <v>38</v>
      </c>
      <c r="B41" s="22" t="s">
        <v>40</v>
      </c>
      <c r="C41" s="3" t="s">
        <v>102</v>
      </c>
      <c r="D41" s="6">
        <v>168</v>
      </c>
      <c r="E41" s="10"/>
      <c r="F41" s="10"/>
    </row>
    <row r="42" spans="1:6" ht="15">
      <c r="A42" s="4">
        <v>39</v>
      </c>
      <c r="B42" s="22" t="s">
        <v>40</v>
      </c>
      <c r="C42" s="3" t="s">
        <v>103</v>
      </c>
      <c r="D42" s="6">
        <v>531.401</v>
      </c>
      <c r="E42" s="10"/>
      <c r="F42" s="10"/>
    </row>
    <row r="43" spans="1:6" ht="15">
      <c r="A43" s="4">
        <v>41</v>
      </c>
      <c r="B43" s="22" t="s">
        <v>40</v>
      </c>
      <c r="C43" s="3" t="s">
        <v>105</v>
      </c>
      <c r="D43" s="6">
        <v>13</v>
      </c>
      <c r="E43" s="7"/>
      <c r="F43" s="7"/>
    </row>
    <row r="44" spans="1:6" ht="15">
      <c r="A44" s="4">
        <v>44</v>
      </c>
      <c r="B44" s="22" t="s">
        <v>40</v>
      </c>
      <c r="C44" s="3" t="s">
        <v>109</v>
      </c>
      <c r="D44" s="6">
        <v>1400</v>
      </c>
      <c r="E44" s="10"/>
      <c r="F44" s="10"/>
    </row>
    <row r="45" spans="1:6" ht="15">
      <c r="A45" s="4">
        <v>45</v>
      </c>
      <c r="B45" s="22" t="s">
        <v>40</v>
      </c>
      <c r="C45" s="3" t="s">
        <v>110</v>
      </c>
      <c r="D45" s="6">
        <v>843</v>
      </c>
      <c r="E45" s="10"/>
      <c r="F45" s="10"/>
    </row>
    <row r="46" spans="1:6" ht="15">
      <c r="A46" s="4">
        <v>47</v>
      </c>
      <c r="B46" s="22" t="s">
        <v>40</v>
      </c>
      <c r="C46" s="3" t="s">
        <v>112</v>
      </c>
      <c r="D46" s="6">
        <v>31</v>
      </c>
      <c r="E46" s="7"/>
      <c r="F46" s="7"/>
    </row>
    <row r="47" spans="1:6" ht="15">
      <c r="A47" s="4">
        <v>48</v>
      </c>
      <c r="B47" s="22" t="s">
        <v>40</v>
      </c>
      <c r="C47" s="3" t="s">
        <v>113</v>
      </c>
      <c r="D47" s="6">
        <v>1232</v>
      </c>
      <c r="E47" s="10"/>
      <c r="F47" s="10"/>
    </row>
    <row r="48" spans="1:6" ht="15">
      <c r="A48" s="4">
        <v>61</v>
      </c>
      <c r="B48" s="22" t="s">
        <v>40</v>
      </c>
      <c r="C48" s="3" t="s">
        <v>127</v>
      </c>
      <c r="D48" s="6">
        <v>176</v>
      </c>
      <c r="E48" s="10"/>
      <c r="F48" s="10"/>
    </row>
    <row r="49" spans="1:6" ht="15">
      <c r="A49" s="4">
        <v>63</v>
      </c>
      <c r="B49" s="22" t="s">
        <v>40</v>
      </c>
      <c r="C49" s="3" t="s">
        <v>129</v>
      </c>
      <c r="D49" s="6">
        <v>1433</v>
      </c>
      <c r="E49" s="7"/>
      <c r="F49" s="7"/>
    </row>
    <row r="50" spans="1:6" ht="15">
      <c r="A50" s="4">
        <v>65</v>
      </c>
      <c r="B50" s="22" t="s">
        <v>40</v>
      </c>
      <c r="C50" s="3" t="s">
        <v>131</v>
      </c>
      <c r="D50" s="6">
        <v>37</v>
      </c>
      <c r="E50" s="10"/>
      <c r="F50" s="10"/>
    </row>
    <row r="51" spans="1:6" ht="15">
      <c r="A51" s="4">
        <v>66</v>
      </c>
      <c r="B51" s="20" t="s">
        <v>40</v>
      </c>
      <c r="C51" s="3" t="s">
        <v>162</v>
      </c>
      <c r="D51" s="6">
        <v>285246</v>
      </c>
      <c r="E51" s="10"/>
      <c r="F51" s="10"/>
    </row>
    <row r="52" spans="1:6" ht="15">
      <c r="A52" s="4">
        <v>68</v>
      </c>
      <c r="B52" s="20" t="s">
        <v>40</v>
      </c>
      <c r="C52" s="3" t="s">
        <v>164</v>
      </c>
      <c r="D52" s="6">
        <v>5013</v>
      </c>
      <c r="E52" s="7"/>
      <c r="F52" s="7"/>
    </row>
    <row r="53" spans="1:6" ht="15">
      <c r="A53" s="4">
        <v>70</v>
      </c>
      <c r="B53" s="20" t="s">
        <v>40</v>
      </c>
      <c r="C53" s="3" t="s">
        <v>37</v>
      </c>
      <c r="D53" s="6">
        <v>159144</v>
      </c>
      <c r="E53" s="7"/>
      <c r="F53" s="7"/>
    </row>
    <row r="54" spans="1:6" ht="15">
      <c r="A54" s="4">
        <v>72</v>
      </c>
      <c r="B54" s="20" t="s">
        <v>40</v>
      </c>
      <c r="C54" s="11" t="s">
        <v>39</v>
      </c>
      <c r="D54" s="6">
        <v>27137</v>
      </c>
      <c r="E54" s="7"/>
      <c r="F54" s="7"/>
    </row>
    <row r="55" spans="1:6" ht="15">
      <c r="A55" s="4">
        <v>73</v>
      </c>
      <c r="B55" s="20" t="s">
        <v>51</v>
      </c>
      <c r="C55" s="3" t="s">
        <v>52</v>
      </c>
      <c r="D55" s="6">
        <v>282</v>
      </c>
      <c r="E55" s="7"/>
      <c r="F55" s="7"/>
    </row>
    <row r="56" spans="1:6" ht="15">
      <c r="A56" s="4">
        <v>74</v>
      </c>
      <c r="B56" s="20" t="s">
        <v>51</v>
      </c>
      <c r="C56" s="3" t="s">
        <v>53</v>
      </c>
      <c r="D56" s="6">
        <v>12545</v>
      </c>
      <c r="E56" s="7"/>
      <c r="F56" s="7"/>
    </row>
    <row r="57" spans="1:6" ht="15">
      <c r="A57" s="4">
        <v>75</v>
      </c>
      <c r="B57" s="20" t="s">
        <v>51</v>
      </c>
      <c r="C57" s="3" t="s">
        <v>54</v>
      </c>
      <c r="D57" s="6">
        <v>730</v>
      </c>
      <c r="E57" s="7"/>
      <c r="F57" s="7"/>
    </row>
    <row r="58" spans="1:6" ht="15">
      <c r="A58" s="4">
        <v>76</v>
      </c>
      <c r="B58" s="20" t="s">
        <v>51</v>
      </c>
      <c r="C58" s="11" t="s">
        <v>55</v>
      </c>
      <c r="D58" s="6">
        <v>1676</v>
      </c>
      <c r="E58" s="7"/>
      <c r="F58" s="7"/>
    </row>
    <row r="59" spans="1:6" ht="15">
      <c r="A59" s="4">
        <v>77</v>
      </c>
      <c r="B59" s="20" t="s">
        <v>51</v>
      </c>
      <c r="C59" s="3" t="s">
        <v>56</v>
      </c>
      <c r="D59" s="6">
        <v>556</v>
      </c>
      <c r="E59" s="7"/>
      <c r="F59" s="7"/>
    </row>
    <row r="60" spans="1:6" ht="15">
      <c r="A60" s="4">
        <v>25</v>
      </c>
      <c r="B60" s="22" t="s">
        <v>44</v>
      </c>
      <c r="C60" s="3" t="s">
        <v>33</v>
      </c>
      <c r="D60" s="6">
        <v>94</v>
      </c>
      <c r="E60" s="7"/>
      <c r="F60" s="7"/>
    </row>
    <row r="61" spans="1:6" ht="15">
      <c r="A61" s="4">
        <v>32</v>
      </c>
      <c r="B61" s="22" t="s">
        <v>44</v>
      </c>
      <c r="C61" s="3" t="s">
        <v>96</v>
      </c>
      <c r="D61" s="6">
        <v>33489.736</v>
      </c>
      <c r="E61" s="7"/>
      <c r="F61" s="7"/>
    </row>
    <row r="62" spans="1:6" ht="15">
      <c r="A62" s="4">
        <v>35</v>
      </c>
      <c r="B62" s="22" t="s">
        <v>44</v>
      </c>
      <c r="C62" s="3" t="s">
        <v>99</v>
      </c>
      <c r="D62" s="6">
        <v>38.94</v>
      </c>
      <c r="E62" s="7"/>
      <c r="F62" s="7"/>
    </row>
    <row r="63" spans="1:6" ht="15">
      <c r="A63" s="4">
        <v>40</v>
      </c>
      <c r="B63" s="22" t="s">
        <v>44</v>
      </c>
      <c r="C63" s="3" t="s">
        <v>104</v>
      </c>
      <c r="D63" s="6">
        <v>440.706</v>
      </c>
      <c r="E63" s="7"/>
      <c r="F63" s="7"/>
    </row>
    <row r="64" spans="1:6" ht="15">
      <c r="A64" s="4">
        <v>43</v>
      </c>
      <c r="B64" s="22" t="s">
        <v>44</v>
      </c>
      <c r="C64" s="3" t="s">
        <v>108</v>
      </c>
      <c r="D64" s="6">
        <v>445</v>
      </c>
      <c r="E64" s="7"/>
      <c r="F64" s="7"/>
    </row>
    <row r="65" spans="1:6" ht="15">
      <c r="A65" s="4">
        <v>46</v>
      </c>
      <c r="B65" s="22" t="s">
        <v>44</v>
      </c>
      <c r="C65" s="3" t="s">
        <v>111</v>
      </c>
      <c r="D65" s="6">
        <v>1693</v>
      </c>
      <c r="E65" s="10"/>
      <c r="F65" s="10"/>
    </row>
    <row r="66" spans="1:6" ht="15">
      <c r="A66" s="4">
        <v>49</v>
      </c>
      <c r="B66" s="22" t="s">
        <v>44</v>
      </c>
      <c r="C66" s="3" t="s">
        <v>114</v>
      </c>
      <c r="D66" s="6">
        <v>15</v>
      </c>
      <c r="E66" s="7"/>
      <c r="F66" s="7"/>
    </row>
    <row r="67" spans="1:6" ht="15">
      <c r="A67" s="4">
        <v>50</v>
      </c>
      <c r="B67" s="22" t="s">
        <v>44</v>
      </c>
      <c r="C67" s="3" t="s">
        <v>115</v>
      </c>
      <c r="D67" s="6">
        <v>282.151</v>
      </c>
      <c r="E67" s="10"/>
      <c r="F67" s="10"/>
    </row>
    <row r="68" spans="1:6" ht="15">
      <c r="A68" s="4">
        <v>51</v>
      </c>
      <c r="B68" s="22" t="s">
        <v>44</v>
      </c>
      <c r="C68" s="3" t="s">
        <v>116</v>
      </c>
      <c r="D68" s="6">
        <v>2</v>
      </c>
      <c r="E68" s="7"/>
      <c r="F68" s="7"/>
    </row>
    <row r="69" spans="1:6" ht="15">
      <c r="A69" s="4">
        <v>52</v>
      </c>
      <c r="B69" s="22" t="s">
        <v>44</v>
      </c>
      <c r="C69" s="3" t="s">
        <v>117</v>
      </c>
      <c r="D69" s="6">
        <v>427.6185</v>
      </c>
      <c r="E69" s="10"/>
      <c r="F69" s="10"/>
    </row>
    <row r="70" spans="1:6" ht="15">
      <c r="A70" s="4">
        <v>53</v>
      </c>
      <c r="B70" s="22" t="s">
        <v>44</v>
      </c>
      <c r="C70" s="3" t="s">
        <v>118</v>
      </c>
      <c r="D70" s="6">
        <v>1</v>
      </c>
      <c r="E70" s="10"/>
      <c r="F70" s="10"/>
    </row>
    <row r="71" spans="1:6" ht="15">
      <c r="A71" s="4">
        <v>54</v>
      </c>
      <c r="B71" s="22" t="s">
        <v>44</v>
      </c>
      <c r="C71" s="3" t="s">
        <v>119</v>
      </c>
      <c r="D71" s="6">
        <v>2</v>
      </c>
      <c r="E71" s="10"/>
      <c r="F71" s="10"/>
    </row>
    <row r="72" spans="1:6" ht="15">
      <c r="A72" s="4">
        <v>55</v>
      </c>
      <c r="B72" s="22" t="s">
        <v>44</v>
      </c>
      <c r="C72" s="3" t="s">
        <v>120</v>
      </c>
      <c r="D72" s="6">
        <v>2657.477823</v>
      </c>
      <c r="E72" s="10"/>
      <c r="F72" s="10"/>
    </row>
    <row r="73" spans="1:6" ht="15">
      <c r="A73" s="4">
        <v>56</v>
      </c>
      <c r="B73" s="22" t="s">
        <v>44</v>
      </c>
      <c r="C73" s="3" t="s">
        <v>121</v>
      </c>
      <c r="D73" s="6">
        <v>6.75</v>
      </c>
      <c r="E73" s="10"/>
      <c r="F73" s="10"/>
    </row>
    <row r="74" spans="1:6" ht="15">
      <c r="A74" s="4">
        <v>57</v>
      </c>
      <c r="B74" s="22" t="s">
        <v>44</v>
      </c>
      <c r="C74" s="3" t="s">
        <v>122</v>
      </c>
      <c r="D74" s="6">
        <v>150</v>
      </c>
      <c r="E74" s="10"/>
      <c r="F74" s="10"/>
    </row>
    <row r="75" spans="1:6" ht="15">
      <c r="A75" s="4">
        <v>58</v>
      </c>
      <c r="B75" s="22" t="s">
        <v>44</v>
      </c>
      <c r="C75" s="3" t="s">
        <v>123</v>
      </c>
      <c r="D75" s="6">
        <v>2.21</v>
      </c>
      <c r="E75" s="7"/>
      <c r="F75" s="7"/>
    </row>
    <row r="76" spans="1:6" ht="15">
      <c r="A76" s="4" t="s">
        <v>34</v>
      </c>
      <c r="B76" s="22" t="s">
        <v>44</v>
      </c>
      <c r="C76" s="3" t="s">
        <v>124</v>
      </c>
      <c r="D76" s="6">
        <v>2104</v>
      </c>
      <c r="E76" s="10"/>
      <c r="F76" s="10"/>
    </row>
    <row r="77" spans="1:4" ht="15">
      <c r="A77" s="4">
        <v>59</v>
      </c>
      <c r="B77" s="22" t="s">
        <v>44</v>
      </c>
      <c r="C77" s="3" t="s">
        <v>125</v>
      </c>
      <c r="D77" s="6">
        <v>1326</v>
      </c>
    </row>
    <row r="78" spans="1:4" ht="15">
      <c r="A78" s="4">
        <v>60</v>
      </c>
      <c r="B78" s="22" t="s">
        <v>44</v>
      </c>
      <c r="C78" s="3" t="s">
        <v>126</v>
      </c>
      <c r="D78" s="6">
        <v>357</v>
      </c>
    </row>
    <row r="79" spans="1:4" ht="15">
      <c r="A79" s="4">
        <v>62</v>
      </c>
      <c r="B79" s="22" t="s">
        <v>44</v>
      </c>
      <c r="C79" s="3" t="s">
        <v>128</v>
      </c>
      <c r="D79" s="6">
        <v>2909</v>
      </c>
    </row>
    <row r="80" spans="1:4" ht="15">
      <c r="A80" s="4">
        <v>64</v>
      </c>
      <c r="B80" s="22" t="s">
        <v>44</v>
      </c>
      <c r="C80" s="3" t="s">
        <v>130</v>
      </c>
      <c r="D80" s="6">
        <v>76</v>
      </c>
    </row>
    <row r="81" spans="1:4" ht="15">
      <c r="A81" s="4">
        <v>71</v>
      </c>
      <c r="B81" s="20" t="s">
        <v>44</v>
      </c>
      <c r="C81" s="11" t="s">
        <v>38</v>
      </c>
      <c r="D81" s="6">
        <v>3082</v>
      </c>
    </row>
    <row r="82" spans="1:6" ht="15">
      <c r="A82" s="4"/>
      <c r="B82" s="4"/>
      <c r="C82" s="13"/>
      <c r="D82" s="6"/>
      <c r="E82" s="6"/>
      <c r="F82" s="10"/>
    </row>
    <row r="83" spans="1:6" ht="15">
      <c r="A83" s="4"/>
      <c r="B83" s="4"/>
      <c r="C83" s="30"/>
      <c r="D83" s="30"/>
      <c r="E83" s="30"/>
      <c r="F83" s="30"/>
    </row>
    <row r="84" spans="3:8" ht="28.5" customHeight="1">
      <c r="C84" s="27" t="s">
        <v>159</v>
      </c>
      <c r="D84" s="1"/>
      <c r="E84" s="1"/>
      <c r="F84" s="1"/>
      <c r="G84" s="1"/>
      <c r="H84" s="1"/>
    </row>
    <row r="85" spans="3:9" ht="25.5" customHeight="1">
      <c r="C85" s="28" t="s">
        <v>91</v>
      </c>
      <c r="D85" s="28"/>
      <c r="E85" s="28"/>
      <c r="F85" s="28"/>
      <c r="G85" s="28"/>
      <c r="H85" s="28"/>
      <c r="I85" s="28"/>
    </row>
    <row r="86" spans="3:9" ht="15">
      <c r="C86" s="28" t="s">
        <v>92</v>
      </c>
      <c r="D86" s="28"/>
      <c r="E86" s="28"/>
      <c r="F86" s="28"/>
      <c r="G86" s="28"/>
      <c r="H86" s="28"/>
      <c r="I86" s="28"/>
    </row>
    <row r="87" spans="3:11" ht="15">
      <c r="C87" s="29" t="s">
        <v>160</v>
      </c>
      <c r="D87" s="29"/>
      <c r="E87" s="29"/>
      <c r="F87" s="29"/>
      <c r="G87" s="29"/>
      <c r="H87" s="29"/>
      <c r="I87" s="29"/>
      <c r="J87" s="29"/>
      <c r="K87" s="29"/>
    </row>
  </sheetData>
  <sheetProtection/>
  <mergeCells count="4">
    <mergeCell ref="C83:F83"/>
    <mergeCell ref="C85:I85"/>
    <mergeCell ref="C86:I86"/>
    <mergeCell ref="C87:K87"/>
  </mergeCells>
  <printOptions/>
  <pageMargins left="0.75" right="0.75" top="1" bottom="1" header="0.3" footer="0.3"/>
  <pageSetup fitToHeight="0" fitToWidth="1" horizontalDpi="600" verticalDpi="600" orientation="portrait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Ortega, Jorge</cp:lastModifiedBy>
  <cp:lastPrinted>2016-04-27T01:15:36Z</cp:lastPrinted>
  <dcterms:created xsi:type="dcterms:W3CDTF">2016-04-21T20:03:43Z</dcterms:created>
  <dcterms:modified xsi:type="dcterms:W3CDTF">2016-05-09T21:49:45Z</dcterms:modified>
  <cp:category/>
  <cp:version/>
  <cp:contentType/>
  <cp:contentStatus/>
</cp:coreProperties>
</file>