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entatkins/Documents/Tom Franke/"/>
    </mc:Choice>
  </mc:AlternateContent>
  <xr:revisionPtr revIDLastSave="0" documentId="8_{F1411555-9EB7-114E-BF73-3286EBE16411}" xr6:coauthVersionLast="46" xr6:coauthVersionMax="46" xr10:uidLastSave="{00000000-0000-0000-0000-000000000000}"/>
  <bookViews>
    <workbookView xWindow="0" yWindow="460" windowWidth="33600" windowHeight="19120" xr2:uid="{6E04F815-F07B-4773-9898-38F750124C45}"/>
  </bookViews>
  <sheets>
    <sheet name="ECM Appendix T 2021" sheetId="1" r:id="rId1"/>
  </sheets>
  <definedNames>
    <definedName name="_xlnm.Print_Area" localSheetId="0">'ECM Appendix T 2021'!$E$5:$M$100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1" l="1"/>
  <c r="X124" i="1" l="1"/>
  <c r="L49" i="1" s="1"/>
  <c r="G33" i="1"/>
  <c r="M90" i="1" s="1"/>
  <c r="W125" i="1"/>
  <c r="W124" i="1"/>
  <c r="W122" i="1"/>
  <c r="W123" i="1"/>
  <c r="W120" i="1"/>
  <c r="X120" i="1"/>
  <c r="X123" i="1"/>
  <c r="L47" i="1" s="1"/>
  <c r="W121" i="1"/>
  <c r="X121" i="1" s="1"/>
  <c r="Z120" i="1" l="1"/>
  <c r="L41" i="1"/>
  <c r="Z121" i="1"/>
  <c r="L43" i="1"/>
  <c r="X122" i="1"/>
  <c r="L45" i="1" l="1"/>
  <c r="Z124" i="1"/>
  <c r="Z123" i="1"/>
  <c r="M41" i="1"/>
  <c r="Z122" i="1"/>
  <c r="X125" i="1" l="1"/>
  <c r="X127" i="1" l="1"/>
  <c r="L51" i="1"/>
  <c r="L53" i="1" s="1"/>
  <c r="Z125" i="1"/>
  <c r="K68" i="1" l="1"/>
  <c r="M72" i="1" s="1"/>
  <c r="M59" i="1"/>
  <c r="M43" i="1"/>
  <c r="M45" i="1"/>
  <c r="M47" i="1"/>
  <c r="M49" i="1"/>
  <c r="M51" i="1"/>
  <c r="M53" i="1" l="1"/>
  <c r="M57" i="1" s="1"/>
  <c r="M75" i="1" s="1"/>
  <c r="M8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 franke</author>
  </authors>
  <commentList>
    <comment ref="K66" authorId="0" shapeId="0" xr:uid="{90626F15-7F25-498A-9D80-67D988C255F6}">
      <text>
        <r>
          <rPr>
            <b/>
            <sz val="9"/>
            <color indexed="81"/>
            <rFont val="Tahoma"/>
            <family val="2"/>
          </rPr>
          <t>tom franke:</t>
        </r>
        <r>
          <rPr>
            <sz val="9"/>
            <color indexed="81"/>
            <rFont val="Tahoma"/>
            <family val="2"/>
          </rPr>
          <t xml:space="preserve">
This acreage should match the acreage associated with the land value shown above.</t>
        </r>
      </text>
    </comment>
    <comment ref="M78" authorId="0" shapeId="0" xr:uid="{403BF3F7-F153-4AC6-A618-A19E6173E4F9}">
      <text>
        <r>
          <rPr>
            <b/>
            <sz val="9"/>
            <color indexed="81"/>
            <rFont val="Tahoma"/>
            <family val="2"/>
          </rPr>
          <t xml:space="preserve">tom franke:
If applicable this part of the calculation will be unlock by staff.
</t>
        </r>
      </text>
    </comment>
    <comment ref="M90" authorId="0" shapeId="0" xr:uid="{590BD357-EBB6-4B47-83A3-14DD301A9550}">
      <text>
        <r>
          <rPr>
            <b/>
            <sz val="9"/>
            <color indexed="81"/>
            <rFont val="Tahoma"/>
            <family val="2"/>
          </rPr>
          <t>tom franke:</t>
        </r>
        <r>
          <rPr>
            <sz val="9"/>
            <color indexed="81"/>
            <rFont val="Tahoma"/>
            <family val="2"/>
          </rPr>
          <t xml:space="preserve">
If applicable this cell will be unlocked by staff.</t>
        </r>
      </text>
    </comment>
  </commentList>
</comments>
</file>

<file path=xl/sharedStrings.xml><?xml version="1.0" encoding="utf-8"?>
<sst xmlns="http://schemas.openxmlformats.org/spreadsheetml/2006/main" count="85" uniqueCount="81">
  <si>
    <t>A. OWNER/AGENT INFORMATION:</t>
  </si>
  <si>
    <t>B. PROJECT INFORMATION:</t>
  </si>
  <si>
    <t>Project name:</t>
  </si>
  <si>
    <t>Development Case Number:</t>
  </si>
  <si>
    <t>Case Manager:</t>
  </si>
  <si>
    <t>C. PAYMENT CALCULATIONS:</t>
  </si>
  <si>
    <t>1. SITE IMPERVIOUS COVER COMPONENT (SICC)</t>
  </si>
  <si>
    <t>Total ($)</t>
  </si>
  <si>
    <t>X (B)</t>
  </si>
  <si>
    <t xml:space="preserve">sf = </t>
  </si>
  <si>
    <t>LAND VALUE/ LAND AREA ($/ac.)</t>
  </si>
  <si>
    <t>$</t>
  </si>
  <si>
    <t xml:space="preserve">CP = (PAYMENT 1 + PAYMENT 3) X R/T X 75% = </t>
  </si>
  <si>
    <t xml:space="preserve">APPLICANT PAYMENT: </t>
  </si>
  <si>
    <t xml:space="preserve">APPROVED CONSTRUCTION COST = </t>
  </si>
  <si>
    <t>PARTICIPATION MUST BE APPROVED BY A WATERSHED PROTECTION - STORMWATER TREATMENT SECTION REPRESENTATIVE.</t>
  </si>
  <si>
    <t>E. AUTHORIZATION:</t>
  </si>
  <si>
    <t>OWNER/AGENT:</t>
  </si>
  <si>
    <t>REVIEWED BY:</t>
  </si>
  <si>
    <t>DATE:</t>
  </si>
  <si>
    <t xml:space="preserve">TOTAL PAYMENTS (1 + 2 + 3) = </t>
  </si>
  <si>
    <t xml:space="preserve">TOTAL PAYMENTS - CP = </t>
  </si>
  <si>
    <t>Email:</t>
  </si>
  <si>
    <t>4. PAYMENT AMOUNTS</t>
  </si>
  <si>
    <t>ATTACH 300U STANDARD BID DOCUMENT WITH ENGINEER'S COST ESTIMATE.</t>
  </si>
  <si>
    <t>(NOTE: CITY PORTION = $0)</t>
  </si>
  <si>
    <t>SICC SUBTOTAL</t>
  </si>
  <si>
    <t>CONSTRUCTION COST ADJUSTMENT FACTOR (ENR CCI AF)</t>
  </si>
  <si>
    <t>Company:</t>
  </si>
  <si>
    <t>Owner/Agent Name:</t>
  </si>
  <si>
    <t>Phone Number:</t>
  </si>
  <si>
    <t>ac.</t>
  </si>
  <si>
    <t>SIGNATURE FOR THE DIRECTOR, DEVELOPMENT SERVICES DEPARTMENT</t>
  </si>
  <si>
    <t>Location or Address:</t>
  </si>
  <si>
    <t>Acreage (ac.)    =</t>
  </si>
  <si>
    <t>SICC TOTAL (PAYMENT 1)</t>
  </si>
  <si>
    <t>2. BUILDING COMPONENT (PAYMENT 2)</t>
  </si>
  <si>
    <t>1.01 to 2.0 acres</t>
  </si>
  <si>
    <t>2.01 to 5.0 acres</t>
  </si>
  <si>
    <t>0 to 1.0 acre</t>
  </si>
  <si>
    <t>5.01 to 10.0 acres</t>
  </si>
  <si>
    <t>10.01 to 20.0 acres</t>
  </si>
  <si>
    <t>20.01 acres or greater</t>
  </si>
  <si>
    <t>3. SITE AREA COMPONENT (SAC = PAYMENT 3)</t>
  </si>
  <si>
    <t>Redeveloped Impervious Cover (ac.):</t>
  </si>
  <si>
    <t>New Impervious Cover (ac.):</t>
  </si>
  <si>
    <t>OWNER/AGENT SIGNATURE</t>
  </si>
  <si>
    <t>x (A1)</t>
  </si>
  <si>
    <t>0 - 1</t>
  </si>
  <si>
    <t>x (A2)</t>
  </si>
  <si>
    <t>1.01 - 2</t>
  </si>
  <si>
    <t>x (A3)</t>
  </si>
  <si>
    <t>2.01 - 5</t>
  </si>
  <si>
    <t>x (A3a)</t>
  </si>
  <si>
    <t>5.01 - 10</t>
  </si>
  <si>
    <t>x (A4)</t>
  </si>
  <si>
    <t>10.01 - 20</t>
  </si>
  <si>
    <t>x (A5)</t>
  </si>
  <si>
    <t>&gt; 20.01</t>
  </si>
  <si>
    <t>det zone</t>
  </si>
  <si>
    <t>det area</t>
  </si>
  <si>
    <t>acres left</t>
  </si>
  <si>
    <t>0 - 1.00 acres</t>
  </si>
  <si>
    <t>1.01 - 2.00 acres</t>
  </si>
  <si>
    <t>2.01 - 5.0 acres</t>
  </si>
  <si>
    <t>10.01 - 20.00 acres</t>
  </si>
  <si>
    <t>Total Impervious Cover:</t>
  </si>
  <si>
    <t>total</t>
  </si>
  <si>
    <t>Site Acreage (LOC)</t>
  </si>
  <si>
    <t>SAC TOTAL (PAYMENT 3)</t>
  </si>
  <si>
    <r>
      <rPr>
        <b/>
        <sz val="48"/>
        <color theme="1"/>
        <rFont val="Calibri"/>
        <family val="2"/>
        <scheme val="minor"/>
      </rPr>
      <t>R</t>
    </r>
    <r>
      <rPr>
        <sz val="48"/>
        <color theme="1"/>
        <rFont val="Calibri"/>
        <family val="2"/>
        <scheme val="minor"/>
      </rPr>
      <t>/</t>
    </r>
    <r>
      <rPr>
        <b/>
        <sz val="48"/>
        <color theme="1"/>
        <rFont val="Calibri"/>
        <family val="2"/>
        <scheme val="minor"/>
      </rPr>
      <t>T</t>
    </r>
    <r>
      <rPr>
        <sz val="48"/>
        <color theme="1"/>
        <rFont val="Calibri"/>
        <family val="2"/>
        <scheme val="minor"/>
      </rPr>
      <t xml:space="preserve"> Ratio = Redeveloped Impervious Cover/ Total Impervious Cover:</t>
    </r>
  </si>
  <si>
    <t xml:space="preserve">CITY PORTION (CP): IF SUBJECT PROPERTY DRAINS TO PROPOSED OR EXISTING REGIONAL SCM.  </t>
  </si>
  <si>
    <t>MUST BE VERIFIED BY WATERSHED PROTECTION DEPARTMENT.  OTHERWISE CP = 0</t>
  </si>
  <si>
    <r>
      <rPr>
        <b/>
        <sz val="48"/>
        <color theme="1"/>
        <rFont val="Calibri"/>
        <family val="2"/>
        <scheme val="minor"/>
      </rPr>
      <t>D. COST RECOVERY:</t>
    </r>
    <r>
      <rPr>
        <sz val="48"/>
        <color theme="1"/>
        <rFont val="Calibri"/>
        <family val="2"/>
        <scheme val="minor"/>
      </rPr>
      <t xml:space="preserve">  To be completed by City staff.</t>
    </r>
  </si>
  <si>
    <r>
      <t xml:space="preserve">CITY PORTION (CONSTRUCTION COST X R/T X 75%) =   </t>
    </r>
    <r>
      <rPr>
        <u/>
        <sz val="48"/>
        <color theme="1"/>
        <rFont val="Calibri"/>
        <family val="2"/>
        <scheme val="minor"/>
      </rPr>
      <t xml:space="preserve">                                                                               </t>
    </r>
  </si>
  <si>
    <t>SICC SUBTOTAL X ENR CCI AF =</t>
  </si>
  <si>
    <t>LAND VALUE (AS SHOWN ON CURRENT TCAD OR MOST RECENT APPRAISAL)</t>
  </si>
  <si>
    <t>LAND AREA (AS SHOWN ON CURRENT TCAD OR MOST RECENT APPRAISAL)</t>
  </si>
  <si>
    <t>APPENDIX T - REQUEST FOR FEE IN LIEU OF OR COST RECOVERY FOR WATER QUALITY CONTROLS IN THE URBAN WATERSHEDS</t>
  </si>
  <si>
    <t>Rate    x</t>
  </si>
  <si>
    <t xml:space="preserve">Items in yellow to be completed by applicant.  Please refer to instructions before completing this form.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</si>
</sst>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48"/>
      <color theme="0" tint="-0.34998626667073579"/>
      <name val="Calibri"/>
      <family val="2"/>
      <scheme val="minor"/>
    </font>
    <font>
      <sz val="10"/>
      <name val="Arial"/>
      <family val="2"/>
    </font>
    <font>
      <u/>
      <sz val="48"/>
      <color theme="1"/>
      <name val="Calibri"/>
      <family val="2"/>
      <scheme val="minor"/>
    </font>
    <font>
      <sz val="48"/>
      <name val="Calibri"/>
      <family val="2"/>
      <scheme val="minor"/>
    </font>
    <font>
      <b/>
      <sz val="48"/>
      <name val="Calibri"/>
      <family val="2"/>
      <scheme val="minor"/>
    </font>
    <font>
      <sz val="36"/>
      <color theme="0"/>
      <name val="Calibri"/>
      <family val="2"/>
      <scheme val="minor"/>
    </font>
    <font>
      <sz val="11"/>
      <name val="Calibri"/>
      <family val="2"/>
      <scheme val="minor"/>
    </font>
    <font>
      <sz val="36"/>
      <name val="Calibri"/>
      <family val="2"/>
      <scheme val="minor"/>
    </font>
    <font>
      <b/>
      <sz val="72"/>
      <color rgb="FF313335"/>
      <name val="Arial"/>
      <family val="2"/>
    </font>
    <font>
      <sz val="48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7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8" xfId="0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2" xfId="0" applyFont="1" applyBorder="1"/>
    <xf numFmtId="0" fontId="9" fillId="0" borderId="0" xfId="0" applyFont="1" applyBorder="1" applyAlignment="1">
      <alignment horizontal="center"/>
    </xf>
    <xf numFmtId="0" fontId="9" fillId="0" borderId="4" xfId="0" applyFont="1" applyBorder="1"/>
    <xf numFmtId="0" fontId="9" fillId="0" borderId="6" xfId="0" applyFont="1" applyBorder="1"/>
    <xf numFmtId="0" fontId="9" fillId="0" borderId="0" xfId="0" applyFont="1" applyBorder="1"/>
    <xf numFmtId="44" fontId="9" fillId="0" borderId="8" xfId="2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4" fontId="9" fillId="3" borderId="0" xfId="2" applyFont="1" applyFill="1" applyBorder="1" applyAlignment="1">
      <alignment horizontal="center" vertical="center"/>
    </xf>
    <xf numFmtId="2" fontId="9" fillId="3" borderId="0" xfId="0" applyNumberFormat="1" applyFont="1" applyFill="1" applyBorder="1" applyAlignment="1">
      <alignment horizontal="center"/>
    </xf>
    <xf numFmtId="44" fontId="9" fillId="0" borderId="6" xfId="2" applyFont="1" applyBorder="1" applyAlignment="1">
      <alignment horizontal="center" vertical="center"/>
    </xf>
    <xf numFmtId="44" fontId="9" fillId="0" borderId="6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/>
    <xf numFmtId="0" fontId="9" fillId="3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44" fontId="9" fillId="0" borderId="0" xfId="2" applyFont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Border="1"/>
    <xf numFmtId="0" fontId="9" fillId="3" borderId="0" xfId="0" applyFont="1" applyFill="1" applyBorder="1" applyAlignment="1">
      <alignment horizontal="right"/>
    </xf>
    <xf numFmtId="2" fontId="9" fillId="3" borderId="0" xfId="0" applyNumberFormat="1" applyFont="1" applyFill="1" applyBorder="1" applyAlignment="1">
      <alignment horizontal="left"/>
    </xf>
    <xf numFmtId="0" fontId="9" fillId="0" borderId="5" xfId="0" applyFont="1" applyBorder="1"/>
    <xf numFmtId="0" fontId="9" fillId="0" borderId="0" xfId="0" applyFont="1" applyBorder="1" applyAlignment="1"/>
    <xf numFmtId="0" fontId="9" fillId="0" borderId="6" xfId="0" applyFont="1" applyBorder="1" applyAlignment="1"/>
    <xf numFmtId="0" fontId="9" fillId="3" borderId="0" xfId="0" applyFont="1" applyFill="1" applyBorder="1" applyAlignment="1">
      <alignment horizontal="left"/>
    </xf>
    <xf numFmtId="0" fontId="9" fillId="0" borderId="2" xfId="0" applyFont="1" applyBorder="1"/>
    <xf numFmtId="0" fontId="9" fillId="0" borderId="3" xfId="0" applyFont="1" applyBorder="1"/>
    <xf numFmtId="0" fontId="10" fillId="0" borderId="5" xfId="0" applyFont="1" applyBorder="1"/>
    <xf numFmtId="0" fontId="9" fillId="3" borderId="5" xfId="0" applyFont="1" applyFill="1" applyBorder="1"/>
    <xf numFmtId="0" fontId="9" fillId="3" borderId="0" xfId="0" applyFont="1" applyFill="1" applyBorder="1"/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7" xfId="0" applyFont="1" applyBorder="1"/>
    <xf numFmtId="0" fontId="9" fillId="0" borderId="1" xfId="0" applyFont="1" applyBorder="1"/>
    <xf numFmtId="0" fontId="9" fillId="0" borderId="8" xfId="0" applyFont="1" applyBorder="1"/>
    <xf numFmtId="8" fontId="9" fillId="0" borderId="0" xfId="0" applyNumberFormat="1" applyFont="1" applyBorder="1"/>
    <xf numFmtId="0" fontId="10" fillId="0" borderId="0" xfId="0" applyFont="1" applyBorder="1" applyAlignment="1">
      <alignment horizontal="right"/>
    </xf>
    <xf numFmtId="0" fontId="10" fillId="0" borderId="6" xfId="0" quotePrefix="1" applyFont="1" applyBorder="1"/>
    <xf numFmtId="0" fontId="9" fillId="0" borderId="0" xfId="0" applyFont="1" applyBorder="1" applyAlignment="1">
      <alignment horizontal="left" vertical="center"/>
    </xf>
    <xf numFmtId="0" fontId="9" fillId="0" borderId="1" xfId="0" applyFont="1" applyBorder="1" applyAlignment="1"/>
    <xf numFmtId="44" fontId="15" fillId="0" borderId="6" xfId="2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4" fontId="15" fillId="0" borderId="8" xfId="2" applyFont="1" applyBorder="1" applyAlignment="1">
      <alignment horizontal="center" vertical="center"/>
    </xf>
    <xf numFmtId="0" fontId="8" fillId="3" borderId="0" xfId="0" applyFont="1" applyFill="1"/>
    <xf numFmtId="0" fontId="16" fillId="3" borderId="0" xfId="0" applyFont="1" applyFill="1"/>
    <xf numFmtId="0" fontId="17" fillId="3" borderId="2" xfId="0" applyFont="1" applyFill="1" applyBorder="1"/>
    <xf numFmtId="0" fontId="17" fillId="3" borderId="3" xfId="0" applyFont="1" applyFill="1" applyBorder="1"/>
    <xf numFmtId="0" fontId="17" fillId="3" borderId="4" xfId="0" applyFont="1" applyFill="1" applyBorder="1"/>
    <xf numFmtId="0" fontId="18" fillId="3" borderId="5" xfId="0" applyFont="1" applyFill="1" applyBorder="1"/>
    <xf numFmtId="0" fontId="18" fillId="3" borderId="0" xfId="0" applyFont="1" applyFill="1" applyBorder="1"/>
    <xf numFmtId="0" fontId="18" fillId="3" borderId="6" xfId="0" applyFont="1" applyFill="1" applyBorder="1"/>
    <xf numFmtId="2" fontId="18" fillId="3" borderId="0" xfId="0" applyNumberFormat="1" applyFont="1" applyFill="1" applyBorder="1"/>
    <xf numFmtId="0" fontId="18" fillId="3" borderId="7" xfId="0" applyFont="1" applyFill="1" applyBorder="1"/>
    <xf numFmtId="0" fontId="18" fillId="3" borderId="1" xfId="0" applyFont="1" applyFill="1" applyBorder="1"/>
    <xf numFmtId="0" fontId="18" fillId="3" borderId="8" xfId="0" applyFont="1" applyFill="1" applyBorder="1"/>
    <xf numFmtId="0" fontId="14" fillId="0" borderId="6" xfId="0" applyFont="1" applyBorder="1"/>
    <xf numFmtId="0" fontId="10" fillId="3" borderId="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164" fontId="9" fillId="0" borderId="6" xfId="0" applyNumberFormat="1" applyFont="1" applyBorder="1" applyAlignment="1">
      <alignment horizontal="right" vertical="center"/>
    </xf>
    <xf numFmtId="0" fontId="9" fillId="0" borderId="9" xfId="0" applyFont="1" applyBorder="1"/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3" fontId="9" fillId="0" borderId="13" xfId="1" applyNumberFormat="1" applyFont="1" applyBorder="1" applyAlignment="1">
      <alignment horizontal="center"/>
    </xf>
    <xf numFmtId="3" fontId="9" fillId="0" borderId="11" xfId="1" applyNumberFormat="1" applyFont="1" applyBorder="1" applyAlignment="1">
      <alignment horizontal="center"/>
    </xf>
    <xf numFmtId="0" fontId="10" fillId="0" borderId="10" xfId="0" quotePrefix="1" applyFont="1" applyBorder="1" applyAlignment="1">
      <alignment horizontal="center"/>
    </xf>
    <xf numFmtId="0" fontId="10" fillId="0" borderId="12" xfId="0" quotePrefix="1" applyFont="1" applyBorder="1" applyAlignment="1">
      <alignment horizontal="center"/>
    </xf>
    <xf numFmtId="44" fontId="9" fillId="0" borderId="13" xfId="2" applyFont="1" applyBorder="1" applyAlignment="1">
      <alignment horizontal="center" vertical="center"/>
    </xf>
    <xf numFmtId="44" fontId="9" fillId="0" borderId="11" xfId="2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11" fillId="3" borderId="13" xfId="0" applyNumberFormat="1" applyFont="1" applyFill="1" applyBorder="1" applyAlignment="1">
      <alignment vertical="center"/>
    </xf>
    <xf numFmtId="2" fontId="14" fillId="3" borderId="13" xfId="0" applyNumberFormat="1" applyFont="1" applyFill="1" applyBorder="1" applyAlignment="1">
      <alignment vertical="center"/>
    </xf>
    <xf numFmtId="2" fontId="11" fillId="3" borderId="11" xfId="0" applyNumberFormat="1" applyFont="1" applyFill="1" applyBorder="1" applyAlignment="1">
      <alignment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14" fillId="3" borderId="11" xfId="0" applyNumberFormat="1" applyFont="1" applyFill="1" applyBorder="1" applyAlignment="1">
      <alignment horizontal="center" vertical="center"/>
    </xf>
    <xf numFmtId="44" fontId="9" fillId="0" borderId="11" xfId="2" applyFont="1" applyBorder="1" applyAlignment="1">
      <alignment horizontal="center"/>
    </xf>
    <xf numFmtId="0" fontId="9" fillId="3" borderId="7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2" borderId="8" xfId="0" applyFont="1" applyFill="1" applyBorder="1" applyProtection="1"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44" fontId="9" fillId="2" borderId="1" xfId="2" applyFont="1" applyFill="1" applyBorder="1" applyAlignment="1" applyProtection="1">
      <alignment horizontal="center" vertical="center"/>
      <protection locked="0"/>
    </xf>
    <xf numFmtId="44" fontId="20" fillId="0" borderId="8" xfId="2" applyFont="1" applyFill="1" applyBorder="1" applyAlignment="1">
      <alignment horizontal="left"/>
    </xf>
    <xf numFmtId="165" fontId="23" fillId="0" borderId="8" xfId="0" applyNumberFormat="1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10" fillId="0" borderId="5" xfId="0" applyFont="1" applyBorder="1"/>
    <xf numFmtId="0" fontId="10" fillId="0" borderId="0" xfId="0" applyFont="1" applyBorder="1"/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left"/>
    </xf>
    <xf numFmtId="0" fontId="9" fillId="2" borderId="1" xfId="0" applyFont="1" applyFill="1" applyBorder="1" applyProtection="1">
      <protection locked="0"/>
    </xf>
    <xf numFmtId="0" fontId="9" fillId="2" borderId="8" xfId="0" applyFont="1" applyFill="1" applyBorder="1" applyProtection="1"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2" borderId="8" xfId="0" applyFont="1" applyFill="1" applyBorder="1" applyAlignment="1" applyProtection="1">
      <alignment horizontal="left"/>
      <protection locked="0"/>
    </xf>
    <xf numFmtId="0" fontId="9" fillId="3" borderId="5" xfId="0" applyFont="1" applyFill="1" applyBorder="1"/>
    <xf numFmtId="0" fontId="9" fillId="3" borderId="0" xfId="0" applyFont="1" applyFill="1" applyBorder="1"/>
    <xf numFmtId="2" fontId="9" fillId="2" borderId="1" xfId="0" applyNumberFormat="1" applyFont="1" applyFill="1" applyBorder="1" applyAlignment="1" applyProtection="1">
      <alignment horizontal="center"/>
      <protection locked="0"/>
    </xf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2" fontId="9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6" xfId="0" applyFont="1" applyBorder="1"/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/>
    <xf numFmtId="0" fontId="10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Normal 2" xfId="3" xr:uid="{3B7444B3-C330-4897-8F86-A25BFC24C6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9ACC4-2693-4107-9594-FF82543CB76E}">
  <sheetPr>
    <pageSetUpPr fitToPage="1"/>
  </sheetPr>
  <dimension ref="E1:AV132"/>
  <sheetViews>
    <sheetView tabSelected="1" zoomScale="25" zoomScaleNormal="25" workbookViewId="0">
      <selection activeCell="M96" sqref="M96"/>
    </sheetView>
  </sheetViews>
  <sheetFormatPr baseColWidth="10" defaultColWidth="8.83203125" defaultRowHeight="15"/>
  <cols>
    <col min="4" max="4" width="4.33203125" customWidth="1"/>
    <col min="5" max="5" width="59.1640625" customWidth="1"/>
    <col min="6" max="6" width="240.83203125" customWidth="1"/>
    <col min="9" max="9" width="52.6640625" customWidth="1"/>
    <col min="10" max="10" width="60.33203125" customWidth="1"/>
    <col min="11" max="11" width="79.5" customWidth="1"/>
    <col min="12" max="12" width="123.5" customWidth="1"/>
    <col min="13" max="13" width="91.5" customWidth="1"/>
    <col min="14" max="14" width="13.5" customWidth="1"/>
    <col min="22" max="22" width="73.33203125" customWidth="1"/>
    <col min="23" max="23" width="32.6640625" bestFit="1" customWidth="1"/>
    <col min="24" max="24" width="30.5" bestFit="1" customWidth="1"/>
    <col min="26" max="26" width="33.83203125" bestFit="1" customWidth="1"/>
    <col min="41" max="42" width="11.5" bestFit="1" customWidth="1"/>
    <col min="44" max="44" width="11.5" bestFit="1" customWidth="1"/>
  </cols>
  <sheetData>
    <row r="1" spans="5:17" ht="13.5" customHeight="1"/>
    <row r="2" spans="5:17" hidden="1"/>
    <row r="5" spans="5:17" ht="15" customHeight="1">
      <c r="E5" s="109" t="s">
        <v>78</v>
      </c>
      <c r="F5" s="109"/>
      <c r="G5" s="109"/>
      <c r="H5" s="109"/>
      <c r="I5" s="109"/>
      <c r="J5" s="109"/>
      <c r="K5" s="109"/>
      <c r="L5" s="109"/>
      <c r="M5" s="109"/>
    </row>
    <row r="6" spans="5:17" ht="249.75" customHeight="1">
      <c r="E6" s="109"/>
      <c r="F6" s="109"/>
      <c r="G6" s="109"/>
      <c r="H6" s="109"/>
      <c r="I6" s="109"/>
      <c r="J6" s="109"/>
      <c r="K6" s="109"/>
      <c r="L6" s="109"/>
      <c r="M6" s="109"/>
    </row>
    <row r="7" spans="5:17" ht="63" thickBot="1">
      <c r="E7" s="123" t="s">
        <v>80</v>
      </c>
      <c r="F7" s="123"/>
      <c r="G7" s="123"/>
      <c r="H7" s="123"/>
      <c r="I7" s="123"/>
      <c r="J7" s="123"/>
      <c r="K7" s="123"/>
      <c r="L7" s="123"/>
      <c r="M7" s="123"/>
    </row>
    <row r="8" spans="5:17" ht="45" customHeight="1">
      <c r="E8" s="26"/>
      <c r="F8" s="27"/>
      <c r="G8" s="27"/>
      <c r="H8" s="27"/>
      <c r="I8" s="27"/>
      <c r="J8" s="27"/>
      <c r="K8" s="27"/>
      <c r="L8" s="27"/>
      <c r="M8" s="28"/>
    </row>
    <row r="9" spans="5:17" ht="62">
      <c r="E9" s="131" t="s">
        <v>0</v>
      </c>
      <c r="F9" s="107"/>
      <c r="G9" s="19"/>
      <c r="H9" s="19"/>
      <c r="I9" s="19"/>
      <c r="J9" s="19"/>
      <c r="K9" s="19"/>
      <c r="L9" s="19"/>
      <c r="M9" s="18"/>
    </row>
    <row r="10" spans="5:17" ht="45" customHeight="1">
      <c r="E10" s="37"/>
      <c r="F10" s="19"/>
      <c r="G10" s="38"/>
      <c r="H10" s="38"/>
      <c r="I10" s="38"/>
      <c r="J10" s="38"/>
      <c r="K10" s="19"/>
      <c r="L10" s="19"/>
      <c r="M10" s="39"/>
      <c r="N10" s="3"/>
      <c r="O10" s="3"/>
      <c r="Q10" s="3"/>
    </row>
    <row r="11" spans="5:17" ht="59.25" customHeight="1" thickBot="1">
      <c r="E11" s="94" t="s">
        <v>28</v>
      </c>
      <c r="F11" s="102"/>
      <c r="G11" s="102"/>
      <c r="H11" s="102"/>
      <c r="I11" s="102"/>
      <c r="J11" s="40"/>
      <c r="K11" s="95" t="s">
        <v>29</v>
      </c>
      <c r="L11" s="102"/>
      <c r="M11" s="103"/>
      <c r="N11" s="3"/>
      <c r="O11" s="3"/>
      <c r="Q11" s="3"/>
    </row>
    <row r="12" spans="5:17" ht="45" customHeight="1">
      <c r="E12" s="37"/>
      <c r="F12" s="19"/>
      <c r="G12" s="19"/>
      <c r="H12" s="19"/>
      <c r="I12" s="19"/>
      <c r="J12" s="19"/>
      <c r="K12" s="19"/>
      <c r="L12" s="19"/>
      <c r="M12" s="39"/>
      <c r="N12" s="3"/>
      <c r="O12" s="3"/>
      <c r="Q12" s="3"/>
    </row>
    <row r="13" spans="5:17" ht="60.75" customHeight="1" thickBot="1">
      <c r="E13" s="94" t="s">
        <v>30</v>
      </c>
      <c r="F13" s="102"/>
      <c r="G13" s="102"/>
      <c r="H13" s="102"/>
      <c r="I13" s="102"/>
      <c r="J13" s="40"/>
      <c r="K13" s="95" t="s">
        <v>22</v>
      </c>
      <c r="L13" s="102"/>
      <c r="M13" s="103"/>
    </row>
    <row r="14" spans="5:17" ht="45" customHeight="1" thickBot="1">
      <c r="E14" s="49"/>
      <c r="F14" s="50"/>
      <c r="G14" s="50"/>
      <c r="H14" s="50"/>
      <c r="I14" s="50"/>
      <c r="J14" s="50"/>
      <c r="K14" s="50"/>
      <c r="L14" s="50"/>
      <c r="M14" s="51"/>
    </row>
    <row r="15" spans="5:17" ht="45" customHeight="1" thickBot="1">
      <c r="E15" s="19"/>
      <c r="F15" s="19"/>
      <c r="G15" s="19"/>
      <c r="H15" s="19"/>
      <c r="I15" s="19"/>
      <c r="J15" s="19"/>
      <c r="K15" s="19"/>
      <c r="L15" s="19"/>
      <c r="M15" s="19"/>
    </row>
    <row r="16" spans="5:17" ht="30" customHeight="1">
      <c r="E16" s="41"/>
      <c r="F16" s="42"/>
      <c r="G16" s="42"/>
      <c r="H16" s="42"/>
      <c r="I16" s="42"/>
      <c r="J16" s="42"/>
      <c r="K16" s="42"/>
      <c r="L16" s="42"/>
      <c r="M16" s="17"/>
    </row>
    <row r="17" spans="5:14" ht="62">
      <c r="E17" s="105" t="s">
        <v>1</v>
      </c>
      <c r="F17" s="106"/>
      <c r="G17" s="19"/>
      <c r="H17" s="19"/>
      <c r="I17" s="19"/>
      <c r="J17" s="19"/>
      <c r="K17" s="19"/>
      <c r="L17" s="19"/>
      <c r="M17" s="18"/>
    </row>
    <row r="18" spans="5:14" ht="45" customHeight="1">
      <c r="E18" s="43"/>
      <c r="F18" s="19"/>
      <c r="G18" s="19"/>
      <c r="H18" s="19"/>
      <c r="I18" s="19"/>
      <c r="J18" s="19"/>
      <c r="K18" s="19"/>
      <c r="L18" s="19"/>
      <c r="M18" s="18"/>
    </row>
    <row r="19" spans="5:14" ht="59.25" customHeight="1" thickBot="1">
      <c r="E19" s="116" t="s">
        <v>2</v>
      </c>
      <c r="F19" s="117"/>
      <c r="G19" s="112"/>
      <c r="H19" s="112"/>
      <c r="I19" s="112"/>
      <c r="J19" s="112"/>
      <c r="K19" s="112"/>
      <c r="L19" s="112"/>
      <c r="M19" s="113"/>
    </row>
    <row r="20" spans="5:14" ht="45" customHeight="1">
      <c r="E20" s="44"/>
      <c r="F20" s="45"/>
      <c r="G20" s="45"/>
      <c r="H20" s="45"/>
      <c r="I20" s="45"/>
      <c r="J20" s="45"/>
      <c r="K20" s="45"/>
      <c r="L20" s="45"/>
      <c r="M20" s="18"/>
    </row>
    <row r="21" spans="5:14" ht="59.25" customHeight="1" thickBot="1">
      <c r="E21" s="116" t="s">
        <v>33</v>
      </c>
      <c r="F21" s="117"/>
      <c r="G21" s="112"/>
      <c r="H21" s="112"/>
      <c r="I21" s="112"/>
      <c r="J21" s="112"/>
      <c r="K21" s="112"/>
      <c r="L21" s="112"/>
      <c r="M21" s="113"/>
    </row>
    <row r="22" spans="5:14" ht="45" customHeight="1">
      <c r="E22" s="44"/>
      <c r="F22" s="45"/>
      <c r="G22" s="45"/>
      <c r="H22" s="45"/>
      <c r="I22" s="45"/>
      <c r="J22" s="45"/>
      <c r="K22" s="45"/>
      <c r="L22" s="45"/>
      <c r="M22" s="18"/>
    </row>
    <row r="23" spans="5:14" ht="59.25" customHeight="1" thickBot="1">
      <c r="E23" s="116" t="s">
        <v>3</v>
      </c>
      <c r="F23" s="117"/>
      <c r="G23" s="112"/>
      <c r="H23" s="112"/>
      <c r="I23" s="112"/>
      <c r="J23" s="112"/>
      <c r="K23" s="112"/>
      <c r="L23" s="112"/>
      <c r="M23" s="113"/>
    </row>
    <row r="24" spans="5:14" ht="45" customHeight="1">
      <c r="E24" s="44"/>
      <c r="F24" s="45"/>
      <c r="G24" s="45"/>
      <c r="H24" s="45"/>
      <c r="I24" s="45"/>
      <c r="J24" s="45"/>
      <c r="K24" s="45"/>
      <c r="L24" s="45"/>
      <c r="M24" s="18"/>
    </row>
    <row r="25" spans="5:14" ht="59.25" customHeight="1" thickBot="1">
      <c r="E25" s="116" t="s">
        <v>4</v>
      </c>
      <c r="F25" s="117"/>
      <c r="G25" s="114"/>
      <c r="H25" s="114"/>
      <c r="I25" s="114"/>
      <c r="J25" s="114"/>
      <c r="K25" s="114"/>
      <c r="L25" s="114"/>
      <c r="M25" s="115"/>
    </row>
    <row r="26" spans="5:14" ht="45" customHeight="1">
      <c r="E26" s="37"/>
      <c r="F26" s="19"/>
      <c r="G26" s="19"/>
      <c r="H26" s="19"/>
      <c r="I26" s="19"/>
      <c r="J26" s="19"/>
      <c r="K26" s="19"/>
      <c r="L26" s="19"/>
      <c r="M26" s="18"/>
    </row>
    <row r="27" spans="5:14" ht="60.75" customHeight="1" thickBot="1">
      <c r="E27" s="111" t="s">
        <v>44</v>
      </c>
      <c r="F27" s="107"/>
      <c r="G27" s="118"/>
      <c r="H27" s="118"/>
      <c r="I27" s="118"/>
      <c r="J27" s="118"/>
      <c r="K27" s="19"/>
      <c r="L27" s="48"/>
      <c r="M27" s="46"/>
      <c r="N27" s="2"/>
    </row>
    <row r="28" spans="5:14" ht="45" customHeight="1">
      <c r="E28" s="47"/>
      <c r="F28" s="48"/>
      <c r="G28" s="16"/>
      <c r="H28" s="16"/>
      <c r="I28" s="16"/>
      <c r="J28" s="16"/>
      <c r="K28" s="19"/>
      <c r="L28" s="48"/>
      <c r="M28" s="46"/>
      <c r="N28" s="2"/>
    </row>
    <row r="29" spans="5:14" ht="60.75" customHeight="1" thickBot="1">
      <c r="E29" s="111" t="s">
        <v>45</v>
      </c>
      <c r="F29" s="107"/>
      <c r="G29" s="118"/>
      <c r="H29" s="118"/>
      <c r="I29" s="118"/>
      <c r="J29" s="118"/>
      <c r="K29" s="16"/>
      <c r="L29" s="48"/>
      <c r="M29" s="46"/>
      <c r="N29" s="2"/>
    </row>
    <row r="30" spans="5:14" ht="45" customHeight="1">
      <c r="E30" s="47"/>
      <c r="F30" s="48"/>
      <c r="G30" s="30"/>
      <c r="H30" s="30"/>
      <c r="I30" s="30"/>
      <c r="J30" s="30"/>
      <c r="K30" s="16"/>
      <c r="L30" s="48"/>
      <c r="M30" s="46"/>
      <c r="N30" s="2"/>
    </row>
    <row r="31" spans="5:14" ht="60.75" customHeight="1" thickBot="1">
      <c r="E31" s="47" t="s">
        <v>66</v>
      </c>
      <c r="F31" s="48"/>
      <c r="G31" s="121">
        <f>SUM(G27+G29)</f>
        <v>0</v>
      </c>
      <c r="H31" s="121"/>
      <c r="I31" s="121"/>
      <c r="J31" s="121"/>
      <c r="K31" s="16"/>
      <c r="L31" s="48"/>
      <c r="M31" s="46"/>
      <c r="N31" s="2"/>
    </row>
    <row r="32" spans="5:14" ht="45" customHeight="1">
      <c r="E32" s="47"/>
      <c r="F32" s="48"/>
      <c r="G32" s="16"/>
      <c r="H32" s="16"/>
      <c r="I32" s="16"/>
      <c r="J32" s="16"/>
      <c r="K32" s="16"/>
      <c r="L32" s="48"/>
      <c r="M32" s="46"/>
      <c r="N32" s="2"/>
    </row>
    <row r="33" spans="5:48" ht="60.75" customHeight="1" thickBot="1">
      <c r="E33" s="111" t="s">
        <v>70</v>
      </c>
      <c r="F33" s="107"/>
      <c r="G33" s="119" t="e">
        <f>SUM(G27/G31)</f>
        <v>#DIV/0!</v>
      </c>
      <c r="H33" s="119"/>
      <c r="I33" s="119"/>
      <c r="J33" s="119"/>
      <c r="K33" s="16"/>
      <c r="L33" s="48"/>
      <c r="M33" s="46"/>
      <c r="N33" s="2"/>
    </row>
    <row r="34" spans="5:48" ht="45" customHeight="1" thickBot="1">
      <c r="E34" s="49"/>
      <c r="F34" s="50"/>
      <c r="G34" s="56"/>
      <c r="H34" s="56"/>
      <c r="I34" s="56"/>
      <c r="J34" s="56"/>
      <c r="K34" s="50"/>
      <c r="L34" s="50"/>
      <c r="M34" s="51"/>
    </row>
    <row r="35" spans="5:48" ht="45" customHeight="1" thickBot="1">
      <c r="E35" s="19"/>
      <c r="F35" s="19"/>
      <c r="G35" s="19"/>
      <c r="H35" s="19"/>
      <c r="I35" s="19"/>
      <c r="J35" s="19"/>
      <c r="K35" s="19"/>
      <c r="L35" s="19"/>
      <c r="M35" s="19"/>
    </row>
    <row r="36" spans="5:48" ht="45" customHeight="1">
      <c r="E36" s="41"/>
      <c r="F36" s="42"/>
      <c r="G36" s="42"/>
      <c r="H36" s="42"/>
      <c r="I36" s="42"/>
      <c r="J36" s="42"/>
      <c r="K36" s="42"/>
      <c r="L36" s="42"/>
      <c r="M36" s="17"/>
    </row>
    <row r="37" spans="5:48" ht="62">
      <c r="E37" s="105" t="s">
        <v>5</v>
      </c>
      <c r="F37" s="106"/>
      <c r="G37" s="19"/>
      <c r="H37" s="19"/>
      <c r="I37" s="19"/>
      <c r="J37" s="19"/>
      <c r="K37" s="19"/>
      <c r="L37" s="19"/>
      <c r="M37" s="18"/>
      <c r="AL37" s="29"/>
      <c r="AV37" s="29"/>
    </row>
    <row r="38" spans="5:48" ht="45" customHeight="1">
      <c r="E38" s="43"/>
      <c r="F38" s="19"/>
      <c r="G38" s="19"/>
      <c r="H38" s="19"/>
      <c r="I38" s="19"/>
      <c r="J38" s="19"/>
      <c r="K38" s="19"/>
      <c r="L38" s="19"/>
      <c r="M38" s="18"/>
      <c r="AL38" s="29"/>
      <c r="AV38" s="29"/>
    </row>
    <row r="39" spans="5:48" s="5" customFormat="1" ht="62.25" customHeight="1" thickBot="1">
      <c r="E39" s="37"/>
      <c r="F39" s="110" t="s">
        <v>6</v>
      </c>
      <c r="G39" s="110"/>
      <c r="H39" s="110"/>
      <c r="I39" s="19"/>
      <c r="J39" s="19"/>
      <c r="K39" s="78" t="s">
        <v>79</v>
      </c>
      <c r="L39" s="78" t="s">
        <v>34</v>
      </c>
      <c r="M39" s="82" t="s">
        <v>7</v>
      </c>
      <c r="AL39" s="29"/>
      <c r="AV39" s="29"/>
    </row>
    <row r="40" spans="5:48" s="5" customFormat="1" ht="45" customHeight="1">
      <c r="E40" s="37"/>
      <c r="F40" s="110"/>
      <c r="G40" s="110"/>
      <c r="H40" s="110"/>
      <c r="I40" s="19"/>
      <c r="J40" s="19"/>
      <c r="K40" s="79"/>
      <c r="L40" s="86"/>
      <c r="M40" s="83"/>
      <c r="AL40" s="29"/>
      <c r="AV40" s="29"/>
    </row>
    <row r="41" spans="5:48" ht="59.25" customHeight="1" thickBot="1">
      <c r="E41" s="37"/>
      <c r="F41" s="120" t="s">
        <v>39</v>
      </c>
      <c r="G41" s="120"/>
      <c r="H41" s="120"/>
      <c r="I41" s="120"/>
      <c r="J41" s="120"/>
      <c r="K41" s="93">
        <v>114000</v>
      </c>
      <c r="L41" s="91">
        <f>IF(X120&lt;1.01,X120,1)</f>
        <v>0</v>
      </c>
      <c r="M41" s="85">
        <f>+SUM(K41*L41)</f>
        <v>0</v>
      </c>
      <c r="N41" s="1"/>
      <c r="O41" s="1"/>
      <c r="P41" s="1"/>
      <c r="Q41" s="1"/>
      <c r="AL41" s="29"/>
      <c r="AV41" s="29"/>
    </row>
    <row r="42" spans="5:48" ht="45" customHeight="1">
      <c r="E42" s="37"/>
      <c r="F42" s="48"/>
      <c r="G42" s="48"/>
      <c r="H42" s="48"/>
      <c r="I42" s="48"/>
      <c r="J42" s="48"/>
      <c r="K42" s="80"/>
      <c r="L42" s="87"/>
      <c r="M42" s="84"/>
      <c r="N42" s="1"/>
      <c r="O42" s="1"/>
      <c r="P42" s="1"/>
      <c r="Q42" s="1"/>
      <c r="V42" s="29"/>
      <c r="AL42" s="29"/>
      <c r="AV42" s="29"/>
    </row>
    <row r="43" spans="5:48" ht="59.25" customHeight="1" thickBot="1">
      <c r="E43" s="37"/>
      <c r="F43" s="120" t="s">
        <v>37</v>
      </c>
      <c r="G43" s="120"/>
      <c r="H43" s="120"/>
      <c r="I43" s="120"/>
      <c r="J43" s="120"/>
      <c r="K43" s="93">
        <v>58000</v>
      </c>
      <c r="L43" s="92">
        <f>IF(X121&lt;2.01,X121,0.99)</f>
        <v>0</v>
      </c>
      <c r="M43" s="85">
        <f t="shared" ref="M43:M51" si="0">+SUM(K43*L43)</f>
        <v>0</v>
      </c>
      <c r="N43" s="1"/>
      <c r="O43" s="1"/>
      <c r="P43" s="1"/>
      <c r="Q43" s="1"/>
      <c r="V43" s="29"/>
      <c r="AL43" s="29"/>
      <c r="AV43" s="29"/>
    </row>
    <row r="44" spans="5:48" ht="45" customHeight="1">
      <c r="E44" s="37"/>
      <c r="F44" s="48"/>
      <c r="G44" s="48"/>
      <c r="H44" s="48"/>
      <c r="I44" s="48"/>
      <c r="J44" s="48"/>
      <c r="K44" s="80"/>
      <c r="L44" s="88"/>
      <c r="M44" s="84"/>
      <c r="N44" s="1"/>
      <c r="O44" s="1"/>
      <c r="P44" s="1"/>
      <c r="Q44" s="1"/>
      <c r="V44" s="29"/>
      <c r="AL44" s="29"/>
      <c r="AV44" s="29"/>
    </row>
    <row r="45" spans="5:48" ht="59.25" customHeight="1" thickBot="1">
      <c r="E45" s="37"/>
      <c r="F45" s="120" t="s">
        <v>38</v>
      </c>
      <c r="G45" s="120"/>
      <c r="H45" s="120"/>
      <c r="I45" s="120"/>
      <c r="J45" s="120"/>
      <c r="K45" s="93">
        <v>34000</v>
      </c>
      <c r="L45" s="92">
        <f>IF(X122&lt;5.01,X122,2.99)</f>
        <v>0</v>
      </c>
      <c r="M45" s="85">
        <f t="shared" si="0"/>
        <v>0</v>
      </c>
      <c r="N45" s="1"/>
      <c r="O45" s="1"/>
      <c r="P45" s="1"/>
      <c r="Q45" s="1"/>
      <c r="V45" s="29"/>
      <c r="AL45" s="29"/>
      <c r="AV45" s="29"/>
    </row>
    <row r="46" spans="5:48" ht="45" customHeight="1">
      <c r="E46" s="37"/>
      <c r="F46" s="48"/>
      <c r="G46" s="48"/>
      <c r="H46" s="48"/>
      <c r="I46" s="48"/>
      <c r="J46" s="48"/>
      <c r="K46" s="80"/>
      <c r="L46" s="88"/>
      <c r="M46" s="84"/>
      <c r="N46" s="1"/>
      <c r="O46" s="1"/>
      <c r="P46" s="1"/>
      <c r="Q46" s="1"/>
      <c r="V46" s="29"/>
      <c r="AL46" s="29"/>
      <c r="AV46" s="29"/>
    </row>
    <row r="47" spans="5:48" ht="59.25" customHeight="1" thickBot="1">
      <c r="E47" s="37"/>
      <c r="F47" s="120" t="s">
        <v>40</v>
      </c>
      <c r="G47" s="120"/>
      <c r="H47" s="120"/>
      <c r="I47" s="120"/>
      <c r="J47" s="120"/>
      <c r="K47" s="93">
        <v>21000</v>
      </c>
      <c r="L47" s="92">
        <f>IF(X123&lt;10.01,X123,4.99)</f>
        <v>0</v>
      </c>
      <c r="M47" s="85">
        <f t="shared" si="0"/>
        <v>0</v>
      </c>
      <c r="N47" s="1"/>
      <c r="O47" s="1"/>
      <c r="P47" s="1"/>
      <c r="Q47" s="1"/>
      <c r="V47" s="29"/>
      <c r="AL47" s="29"/>
      <c r="AV47" s="29"/>
    </row>
    <row r="48" spans="5:48" ht="45" customHeight="1">
      <c r="E48" s="37"/>
      <c r="F48" s="48"/>
      <c r="G48" s="48"/>
      <c r="H48" s="48"/>
      <c r="I48" s="48"/>
      <c r="J48" s="48"/>
      <c r="K48" s="80"/>
      <c r="L48" s="88"/>
      <c r="M48" s="84"/>
      <c r="N48" s="1"/>
      <c r="O48" s="1"/>
      <c r="P48" s="1"/>
      <c r="Q48" s="1"/>
      <c r="AL48" s="29"/>
      <c r="AV48" s="29"/>
    </row>
    <row r="49" spans="5:48" ht="59.25" customHeight="1" thickBot="1">
      <c r="E49" s="37"/>
      <c r="F49" s="120" t="s">
        <v>41</v>
      </c>
      <c r="G49" s="120"/>
      <c r="H49" s="120"/>
      <c r="I49" s="120"/>
      <c r="J49" s="120"/>
      <c r="K49" s="93">
        <v>14000</v>
      </c>
      <c r="L49" s="92">
        <f>IF(X124&lt;20.01,X124,9.99)</f>
        <v>0</v>
      </c>
      <c r="M49" s="85">
        <f t="shared" si="0"/>
        <v>0</v>
      </c>
      <c r="N49" s="1"/>
      <c r="O49" s="1"/>
      <c r="P49" s="1"/>
      <c r="Q49" s="1"/>
      <c r="AL49" s="29"/>
      <c r="AV49" s="29"/>
    </row>
    <row r="50" spans="5:48" ht="45.75" customHeight="1">
      <c r="E50" s="37"/>
      <c r="F50" s="48"/>
      <c r="G50" s="48"/>
      <c r="H50" s="48"/>
      <c r="I50" s="48"/>
      <c r="J50" s="48"/>
      <c r="K50" s="80"/>
      <c r="L50" s="88"/>
      <c r="M50" s="84"/>
      <c r="N50" s="1"/>
      <c r="O50" s="1"/>
      <c r="P50" s="1"/>
      <c r="Q50" s="1"/>
      <c r="AL50" s="29"/>
      <c r="AV50" s="29"/>
    </row>
    <row r="51" spans="5:48" ht="59.25" customHeight="1" thickBot="1">
      <c r="E51" s="37"/>
      <c r="F51" s="120" t="s">
        <v>42</v>
      </c>
      <c r="G51" s="120"/>
      <c r="H51" s="120"/>
      <c r="I51" s="120"/>
      <c r="J51" s="120"/>
      <c r="K51" s="93">
        <v>8000</v>
      </c>
      <c r="L51" s="92">
        <f>IF(X125&lt;20.01,X125,Z124)</f>
        <v>0</v>
      </c>
      <c r="M51" s="85">
        <f t="shared" si="0"/>
        <v>0</v>
      </c>
      <c r="N51" s="1"/>
      <c r="O51" s="1"/>
      <c r="P51" s="1"/>
      <c r="Q51" s="1"/>
      <c r="AL51" s="29"/>
      <c r="AV51" s="29"/>
    </row>
    <row r="52" spans="5:48" ht="45.75" customHeight="1" thickBot="1">
      <c r="E52" s="37"/>
      <c r="F52" s="48"/>
      <c r="G52" s="48"/>
      <c r="H52" s="48"/>
      <c r="I52" s="48"/>
      <c r="J52" s="48"/>
      <c r="K52" s="81"/>
      <c r="L52" s="89"/>
      <c r="M52" s="85"/>
      <c r="N52" s="1"/>
      <c r="O52" s="1"/>
      <c r="P52" s="1"/>
      <c r="Q52" s="1"/>
      <c r="AL52" s="29"/>
      <c r="AV52" s="29"/>
    </row>
    <row r="53" spans="5:48" s="5" customFormat="1" ht="59.25" customHeight="1" thickBot="1">
      <c r="E53" s="37"/>
      <c r="F53" s="77" t="s">
        <v>26</v>
      </c>
      <c r="G53" s="77"/>
      <c r="H53" s="77"/>
      <c r="I53" s="77"/>
      <c r="J53" s="77"/>
      <c r="K53" s="50"/>
      <c r="L53" s="90">
        <f>SUM(L41:L52)</f>
        <v>0</v>
      </c>
      <c r="M53" s="20">
        <f>SUM(M41:M51)</f>
        <v>0</v>
      </c>
      <c r="AL53" s="29"/>
      <c r="AV53" s="29"/>
    </row>
    <row r="54" spans="5:48" s="5" customFormat="1" ht="45.75" customHeight="1">
      <c r="E54" s="37"/>
      <c r="F54" s="19"/>
      <c r="G54" s="19"/>
      <c r="H54" s="19"/>
      <c r="I54" s="19"/>
      <c r="J54" s="19"/>
      <c r="K54" s="19"/>
      <c r="L54" s="19"/>
      <c r="M54" s="24"/>
    </row>
    <row r="55" spans="5:48" s="5" customFormat="1" ht="50.25" customHeight="1">
      <c r="E55" s="37"/>
      <c r="F55" s="19" t="s">
        <v>27</v>
      </c>
      <c r="G55" s="19"/>
      <c r="H55" s="19"/>
      <c r="I55" s="19"/>
      <c r="J55" s="19"/>
      <c r="K55" s="19"/>
      <c r="L55" s="19"/>
      <c r="M55" s="76">
        <v>1.0294000000000001</v>
      </c>
    </row>
    <row r="56" spans="5:48" s="5" customFormat="1" ht="45" customHeight="1">
      <c r="E56" s="37"/>
      <c r="F56" s="19"/>
      <c r="G56" s="19"/>
      <c r="H56" s="19"/>
      <c r="I56" s="19"/>
      <c r="J56" s="19"/>
      <c r="K56" s="19"/>
      <c r="L56" s="19"/>
      <c r="M56" s="21"/>
    </row>
    <row r="57" spans="5:48" s="5" customFormat="1" ht="60" customHeight="1" thickBot="1">
      <c r="E57" s="37"/>
      <c r="F57" s="34" t="s">
        <v>35</v>
      </c>
      <c r="G57" s="19"/>
      <c r="H57" s="19"/>
      <c r="I57" s="19"/>
      <c r="J57" s="19"/>
      <c r="K57" s="108" t="s">
        <v>75</v>
      </c>
      <c r="L57" s="108"/>
      <c r="M57" s="60">
        <f>M53*M55</f>
        <v>0</v>
      </c>
    </row>
    <row r="58" spans="5:48" s="5" customFormat="1" ht="45.75" customHeight="1">
      <c r="E58" s="37"/>
      <c r="F58" s="19"/>
      <c r="G58" s="19"/>
      <c r="H58" s="19"/>
      <c r="I58" s="19"/>
      <c r="J58" s="19"/>
      <c r="K58" s="19"/>
      <c r="L58" s="19"/>
      <c r="M58" s="58"/>
      <c r="N58" s="6"/>
    </row>
    <row r="59" spans="5:48" s="5" customFormat="1" ht="60" customHeight="1" thickBot="1">
      <c r="E59" s="37"/>
      <c r="F59" s="34" t="s">
        <v>36</v>
      </c>
      <c r="G59" s="19"/>
      <c r="H59" s="19"/>
      <c r="I59" s="52">
        <v>0.1</v>
      </c>
      <c r="J59" s="16" t="s">
        <v>8</v>
      </c>
      <c r="K59" s="97"/>
      <c r="L59" s="19" t="s">
        <v>9</v>
      </c>
      <c r="M59" s="60">
        <f>SUM(I59*K59)</f>
        <v>0</v>
      </c>
    </row>
    <row r="60" spans="5:48" s="5" customFormat="1" ht="62">
      <c r="E60" s="37"/>
      <c r="F60" s="19" t="s">
        <v>25</v>
      </c>
      <c r="G60" s="19"/>
      <c r="H60" s="19"/>
      <c r="I60" s="52"/>
      <c r="J60" s="16"/>
      <c r="K60" s="34"/>
      <c r="L60" s="19"/>
      <c r="M60" s="59"/>
    </row>
    <row r="61" spans="5:48" s="5" customFormat="1" ht="45.75" customHeight="1">
      <c r="E61" s="37"/>
      <c r="F61" s="19"/>
      <c r="G61" s="19"/>
      <c r="H61" s="19"/>
      <c r="I61" s="19"/>
      <c r="J61" s="19"/>
      <c r="K61" s="19"/>
      <c r="L61" s="19"/>
      <c r="M61" s="58"/>
      <c r="N61" s="6"/>
    </row>
    <row r="62" spans="5:48" s="5" customFormat="1" ht="59.25" customHeight="1">
      <c r="E62" s="37"/>
      <c r="F62" s="130" t="s">
        <v>43</v>
      </c>
      <c r="G62" s="130"/>
      <c r="H62" s="19"/>
      <c r="I62" s="19"/>
      <c r="J62" s="19"/>
      <c r="K62" s="19"/>
      <c r="L62" s="19"/>
      <c r="M62" s="58"/>
      <c r="N62" s="6"/>
    </row>
    <row r="63" spans="5:48" s="5" customFormat="1" ht="44.25" customHeight="1">
      <c r="E63" s="37"/>
      <c r="F63" s="75"/>
      <c r="G63" s="75"/>
      <c r="H63" s="19"/>
      <c r="I63" s="19"/>
      <c r="J63" s="19"/>
      <c r="K63" s="19"/>
      <c r="L63" s="19"/>
      <c r="M63" s="58"/>
      <c r="N63" s="6"/>
    </row>
    <row r="64" spans="5:48" s="5" customFormat="1" ht="60.75" customHeight="1" thickBot="1">
      <c r="E64" s="37"/>
      <c r="F64" s="107" t="s">
        <v>76</v>
      </c>
      <c r="G64" s="107"/>
      <c r="H64" s="107"/>
      <c r="I64" s="107"/>
      <c r="J64" s="107"/>
      <c r="K64" s="99"/>
      <c r="L64" s="19"/>
      <c r="M64" s="58"/>
      <c r="N64" s="6"/>
    </row>
    <row r="65" spans="5:14" s="5" customFormat="1" ht="45.75" customHeight="1">
      <c r="E65" s="37"/>
      <c r="F65" s="48"/>
      <c r="G65" s="48"/>
      <c r="H65" s="48"/>
      <c r="I65" s="48"/>
      <c r="J65" s="22"/>
      <c r="K65" s="22"/>
      <c r="L65" s="19"/>
      <c r="M65" s="58"/>
      <c r="N65" s="6"/>
    </row>
    <row r="66" spans="5:14" s="5" customFormat="1" ht="60.75" customHeight="1" thickBot="1">
      <c r="E66" s="37"/>
      <c r="F66" s="107" t="s">
        <v>77</v>
      </c>
      <c r="G66" s="107"/>
      <c r="H66" s="107"/>
      <c r="I66" s="107"/>
      <c r="J66" s="107"/>
      <c r="K66" s="98"/>
      <c r="L66" s="48" t="s">
        <v>31</v>
      </c>
      <c r="M66" s="58"/>
      <c r="N66" s="6"/>
    </row>
    <row r="67" spans="5:14" s="5" customFormat="1" ht="45.75" customHeight="1">
      <c r="E67" s="37"/>
      <c r="F67" s="48"/>
      <c r="G67" s="48"/>
      <c r="H67" s="48"/>
      <c r="I67" s="48"/>
      <c r="J67" s="23"/>
      <c r="K67" s="48"/>
      <c r="L67" s="19"/>
      <c r="M67" s="58"/>
      <c r="N67" s="6"/>
    </row>
    <row r="68" spans="5:14" s="5" customFormat="1" ht="60.75" customHeight="1">
      <c r="E68" s="37"/>
      <c r="F68" s="38" t="s">
        <v>10</v>
      </c>
      <c r="G68" s="19"/>
      <c r="H68" s="19"/>
      <c r="I68" s="19"/>
      <c r="J68" s="4"/>
      <c r="K68" s="32" t="e">
        <f>SUM(K64/K66)</f>
        <v>#DIV/0!</v>
      </c>
      <c r="L68" s="32"/>
      <c r="M68" s="73"/>
    </row>
    <row r="69" spans="5:14" s="5" customFormat="1" ht="45.75" customHeight="1">
      <c r="E69" s="37"/>
      <c r="F69" s="38"/>
      <c r="G69" s="32"/>
      <c r="H69" s="32"/>
      <c r="I69" s="32"/>
      <c r="J69" s="31"/>
      <c r="K69" s="23"/>
      <c r="L69" s="31"/>
      <c r="M69" s="57"/>
    </row>
    <row r="70" spans="5:14" s="5" customFormat="1" ht="60.75" customHeight="1" thickBot="1">
      <c r="E70" s="37"/>
      <c r="F70" s="38" t="s">
        <v>68</v>
      </c>
      <c r="G70" s="32"/>
      <c r="H70" s="32"/>
      <c r="I70" s="32"/>
      <c r="J70" s="4"/>
      <c r="K70" s="97"/>
      <c r="L70" s="36" t="s">
        <v>31</v>
      </c>
      <c r="M70" s="57"/>
    </row>
    <row r="71" spans="5:14" s="5" customFormat="1" ht="45.75" customHeight="1">
      <c r="E71" s="37"/>
      <c r="F71" s="38"/>
      <c r="G71" s="32"/>
      <c r="H71" s="32"/>
      <c r="I71" s="32"/>
      <c r="J71" s="35"/>
      <c r="K71" s="23"/>
      <c r="L71" s="31"/>
      <c r="M71" s="57"/>
    </row>
    <row r="72" spans="5:14" s="5" customFormat="1" ht="60.75" customHeight="1" thickBot="1">
      <c r="E72" s="37"/>
      <c r="F72" s="33" t="s">
        <v>69</v>
      </c>
      <c r="G72" s="32"/>
      <c r="H72" s="32"/>
      <c r="I72" s="32"/>
      <c r="J72" s="31"/>
      <c r="K72" s="23"/>
      <c r="L72" s="31"/>
      <c r="M72" s="60" t="e">
        <f>SUM(K68*K70*0.8*0.03)</f>
        <v>#DIV/0!</v>
      </c>
    </row>
    <row r="73" spans="5:14" s="5" customFormat="1" ht="45.75" customHeight="1">
      <c r="E73" s="37"/>
      <c r="F73" s="19"/>
      <c r="G73" s="19"/>
      <c r="H73" s="19"/>
      <c r="I73" s="19"/>
      <c r="J73" s="19"/>
      <c r="K73" s="19"/>
      <c r="L73" s="19"/>
      <c r="M73" s="58"/>
    </row>
    <row r="74" spans="5:14" s="5" customFormat="1" ht="60.75" customHeight="1">
      <c r="E74" s="37"/>
      <c r="F74" s="34" t="s">
        <v>23</v>
      </c>
      <c r="G74" s="19"/>
      <c r="H74" s="19"/>
      <c r="I74" s="19"/>
      <c r="J74" s="19"/>
      <c r="K74" s="19"/>
      <c r="L74" s="19"/>
      <c r="M74" s="58"/>
    </row>
    <row r="75" spans="5:14" s="5" customFormat="1" ht="62">
      <c r="E75" s="37"/>
      <c r="F75" s="108" t="s">
        <v>20</v>
      </c>
      <c r="G75" s="108"/>
      <c r="H75" s="108"/>
      <c r="I75" s="108"/>
      <c r="J75" s="108"/>
      <c r="K75" s="108"/>
      <c r="L75" s="108"/>
      <c r="M75" s="25" t="e">
        <f>SUM(M57,M59,M72)</f>
        <v>#DIV/0!</v>
      </c>
    </row>
    <row r="76" spans="5:14" s="5" customFormat="1" ht="43.5" customHeight="1">
      <c r="E76" s="37"/>
      <c r="F76" s="53"/>
      <c r="G76" s="53"/>
      <c r="H76" s="53"/>
      <c r="I76" s="53"/>
      <c r="J76" s="53"/>
      <c r="K76" s="53"/>
      <c r="L76" s="53"/>
      <c r="M76" s="25"/>
    </row>
    <row r="77" spans="5:14" s="5" customFormat="1" ht="62">
      <c r="E77" s="37"/>
      <c r="F77" s="107" t="s">
        <v>71</v>
      </c>
      <c r="G77" s="107"/>
      <c r="H77" s="107"/>
      <c r="I77" s="107"/>
      <c r="J77" s="107"/>
      <c r="K77" s="107"/>
      <c r="L77" s="107"/>
      <c r="M77" s="21"/>
    </row>
    <row r="78" spans="5:14" s="5" customFormat="1" ht="60.75" customHeight="1">
      <c r="E78" s="37"/>
      <c r="F78" s="19" t="s">
        <v>72</v>
      </c>
      <c r="G78" s="4"/>
      <c r="H78" s="53"/>
      <c r="I78" s="53"/>
      <c r="J78" s="4"/>
      <c r="K78" s="108" t="s">
        <v>12</v>
      </c>
      <c r="L78" s="108"/>
      <c r="M78" s="74"/>
    </row>
    <row r="79" spans="5:14" s="5" customFormat="1" ht="45.75" customHeight="1">
      <c r="E79" s="37"/>
      <c r="F79" s="19"/>
      <c r="G79" s="19"/>
      <c r="H79" s="19"/>
      <c r="I79" s="19"/>
      <c r="J79" s="19"/>
      <c r="K79" s="19"/>
      <c r="L79" s="19"/>
      <c r="M79" s="21"/>
    </row>
    <row r="80" spans="5:14" s="5" customFormat="1" ht="60.75" customHeight="1" thickBot="1">
      <c r="E80" s="37"/>
      <c r="F80" s="34" t="s">
        <v>13</v>
      </c>
      <c r="G80" s="19"/>
      <c r="H80" s="19"/>
      <c r="I80" s="19"/>
      <c r="J80" s="19"/>
      <c r="K80" s="108" t="s">
        <v>21</v>
      </c>
      <c r="L80" s="108"/>
      <c r="M80" s="101" t="e">
        <f>SUM(M75-M78)</f>
        <v>#DIV/0!</v>
      </c>
    </row>
    <row r="81" spans="5:13" s="5" customFormat="1" ht="45.75" customHeight="1" thickBot="1">
      <c r="E81" s="13"/>
      <c r="F81" s="10"/>
      <c r="G81" s="10"/>
      <c r="H81" s="10"/>
      <c r="I81" s="10"/>
      <c r="J81" s="10"/>
      <c r="K81" s="10"/>
      <c r="L81" s="10"/>
      <c r="M81" s="12"/>
    </row>
    <row r="82" spans="5:13" s="5" customFormat="1" ht="45.75" customHeight="1" thickBot="1">
      <c r="E82" s="9"/>
      <c r="F82" s="11"/>
      <c r="G82" s="11"/>
      <c r="H82" s="11"/>
      <c r="I82" s="11"/>
      <c r="J82" s="11"/>
      <c r="K82" s="11"/>
      <c r="L82" s="11"/>
      <c r="M82" s="14"/>
    </row>
    <row r="83" spans="5:13" s="5" customFormat="1" ht="45.75" customHeight="1">
      <c r="E83" s="15"/>
      <c r="F83" s="7"/>
      <c r="G83" s="7"/>
      <c r="H83" s="7"/>
      <c r="I83" s="7"/>
      <c r="J83" s="7"/>
      <c r="K83" s="7"/>
      <c r="L83" s="7"/>
      <c r="M83" s="8"/>
    </row>
    <row r="84" spans="5:13" s="5" customFormat="1" ht="62">
      <c r="E84" s="129" t="s">
        <v>73</v>
      </c>
      <c r="F84" s="124"/>
      <c r="G84" s="19"/>
      <c r="H84" s="19"/>
      <c r="I84" s="19"/>
      <c r="J84" s="19"/>
      <c r="K84" s="19"/>
      <c r="L84" s="19"/>
      <c r="M84" s="18"/>
    </row>
    <row r="85" spans="5:13" s="5" customFormat="1" ht="43.5" customHeight="1">
      <c r="E85" s="37"/>
      <c r="F85" s="19"/>
      <c r="G85" s="19"/>
      <c r="H85" s="19"/>
      <c r="I85" s="19"/>
      <c r="J85" s="19"/>
      <c r="K85" s="19"/>
      <c r="L85" s="19"/>
      <c r="M85" s="18"/>
    </row>
    <row r="86" spans="5:13" s="5" customFormat="1" ht="62">
      <c r="E86" s="37"/>
      <c r="F86" s="124" t="s">
        <v>15</v>
      </c>
      <c r="G86" s="124"/>
      <c r="H86" s="124"/>
      <c r="I86" s="124"/>
      <c r="J86" s="124"/>
      <c r="K86" s="124"/>
      <c r="L86" s="124"/>
      <c r="M86" s="125"/>
    </row>
    <row r="87" spans="5:13" s="5" customFormat="1" ht="45.75" customHeight="1">
      <c r="E87" s="37"/>
      <c r="F87" s="19"/>
      <c r="G87" s="19"/>
      <c r="H87" s="19"/>
      <c r="I87" s="19"/>
      <c r="J87" s="19"/>
      <c r="K87" s="19"/>
      <c r="L87" s="19"/>
      <c r="M87" s="18"/>
    </row>
    <row r="88" spans="5:13" s="5" customFormat="1" ht="118.5" customHeight="1" thickBot="1">
      <c r="E88" s="37"/>
      <c r="F88" s="55" t="s">
        <v>14</v>
      </c>
      <c r="G88" s="126" t="s">
        <v>11</v>
      </c>
      <c r="H88" s="126"/>
      <c r="I88" s="126"/>
      <c r="J88" s="126"/>
      <c r="K88" s="127" t="s">
        <v>24</v>
      </c>
      <c r="L88" s="127"/>
      <c r="M88" s="128"/>
    </row>
    <row r="89" spans="5:13" s="5" customFormat="1" ht="45.75" customHeight="1">
      <c r="E89" s="37"/>
      <c r="F89" s="19"/>
      <c r="G89" s="19"/>
      <c r="H89" s="19"/>
      <c r="I89" s="19"/>
      <c r="J89" s="19"/>
      <c r="K89" s="19"/>
      <c r="L89" s="19"/>
      <c r="M89" s="54"/>
    </row>
    <row r="90" spans="5:13" s="5" customFormat="1" ht="63" thickBot="1">
      <c r="E90" s="37"/>
      <c r="F90" s="107" t="s">
        <v>74</v>
      </c>
      <c r="G90" s="107"/>
      <c r="H90" s="107"/>
      <c r="I90" s="107"/>
      <c r="J90" s="107"/>
      <c r="K90" s="107"/>
      <c r="L90" s="48"/>
      <c r="M90" s="100" t="e">
        <f>SUM(G88*0.75*G33)</f>
        <v>#VALUE!</v>
      </c>
    </row>
    <row r="91" spans="5:13" s="5" customFormat="1" ht="45.75" customHeight="1" thickBot="1">
      <c r="E91" s="49"/>
      <c r="F91" s="50"/>
      <c r="G91" s="50"/>
      <c r="H91" s="50"/>
      <c r="I91" s="50"/>
      <c r="J91" s="50"/>
      <c r="K91" s="50"/>
      <c r="L91" s="50"/>
      <c r="M91" s="51"/>
    </row>
    <row r="92" spans="5:13" s="5" customFormat="1" ht="45.75" customHeight="1" thickBot="1">
      <c r="E92" s="19"/>
      <c r="F92" s="19"/>
      <c r="G92" s="19"/>
      <c r="H92" s="19"/>
      <c r="I92" s="19"/>
      <c r="J92" s="19"/>
      <c r="K92" s="19"/>
      <c r="L92" s="19"/>
      <c r="M92" s="19"/>
    </row>
    <row r="93" spans="5:13" s="5" customFormat="1" ht="45.75" customHeight="1">
      <c r="E93" s="41"/>
      <c r="F93" s="42"/>
      <c r="G93" s="42"/>
      <c r="H93" s="42"/>
      <c r="I93" s="42"/>
      <c r="J93" s="42"/>
      <c r="K93" s="42"/>
      <c r="L93" s="42"/>
      <c r="M93" s="17"/>
    </row>
    <row r="94" spans="5:13" s="5" customFormat="1" ht="62">
      <c r="E94" s="105" t="s">
        <v>16</v>
      </c>
      <c r="F94" s="106"/>
      <c r="G94" s="19"/>
      <c r="H94" s="19"/>
      <c r="I94" s="19"/>
      <c r="J94" s="19"/>
      <c r="K94" s="19"/>
      <c r="L94" s="19"/>
      <c r="M94" s="18"/>
    </row>
    <row r="95" spans="5:13" s="5" customFormat="1" ht="45.75" customHeight="1">
      <c r="E95" s="37"/>
      <c r="F95" s="19"/>
      <c r="G95" s="19"/>
      <c r="H95" s="19"/>
      <c r="I95" s="19"/>
      <c r="J95" s="19"/>
      <c r="K95" s="19"/>
      <c r="L95" s="19"/>
      <c r="M95" s="18"/>
    </row>
    <row r="96" spans="5:13" s="5" customFormat="1" ht="63" thickBot="1">
      <c r="E96" s="37"/>
      <c r="F96" s="48" t="s">
        <v>17</v>
      </c>
      <c r="G96" s="102"/>
      <c r="H96" s="102"/>
      <c r="I96" s="102"/>
      <c r="J96" s="102"/>
      <c r="K96" s="102"/>
      <c r="L96" s="31" t="s">
        <v>19</v>
      </c>
      <c r="M96" s="96"/>
    </row>
    <row r="97" spans="5:29" s="5" customFormat="1" ht="62">
      <c r="E97" s="37"/>
      <c r="F97" s="31"/>
      <c r="G97" s="123" t="s">
        <v>46</v>
      </c>
      <c r="H97" s="123"/>
      <c r="I97" s="123"/>
      <c r="J97" s="123"/>
      <c r="K97" s="123"/>
      <c r="L97" s="31"/>
      <c r="M97" s="18"/>
    </row>
    <row r="98" spans="5:29" s="5" customFormat="1" ht="45.75" customHeight="1">
      <c r="E98" s="37"/>
      <c r="F98" s="31"/>
      <c r="G98" s="19"/>
      <c r="H98" s="19"/>
      <c r="I98" s="19"/>
      <c r="J98" s="19"/>
      <c r="K98" s="19"/>
      <c r="L98" s="31"/>
      <c r="M98" s="18"/>
    </row>
    <row r="99" spans="5:29" s="5" customFormat="1" ht="63" thickBot="1">
      <c r="E99" s="37"/>
      <c r="F99" s="48" t="s">
        <v>18</v>
      </c>
      <c r="G99" s="104"/>
      <c r="H99" s="104"/>
      <c r="I99" s="104"/>
      <c r="J99" s="104"/>
      <c r="K99" s="104"/>
      <c r="L99" s="31" t="s">
        <v>19</v>
      </c>
      <c r="M99" s="51"/>
    </row>
    <row r="100" spans="5:29" s="5" customFormat="1" ht="63" thickBot="1">
      <c r="E100" s="49"/>
      <c r="F100" s="50"/>
      <c r="G100" s="122" t="s">
        <v>32</v>
      </c>
      <c r="H100" s="122"/>
      <c r="I100" s="122"/>
      <c r="J100" s="122"/>
      <c r="K100" s="122"/>
      <c r="L100" s="50"/>
      <c r="M100" s="51"/>
    </row>
    <row r="101" spans="5:29">
      <c r="E101" s="3"/>
      <c r="F101" s="3"/>
      <c r="G101" s="3"/>
      <c r="H101" s="3"/>
      <c r="I101" s="3"/>
      <c r="J101" s="3"/>
      <c r="K101" s="3"/>
      <c r="L101" s="3"/>
      <c r="M101" s="3"/>
    </row>
    <row r="108" spans="5:29">
      <c r="T108" s="61"/>
      <c r="U108" s="61"/>
      <c r="V108" s="61"/>
      <c r="W108" s="61"/>
      <c r="X108" s="61"/>
      <c r="Y108" s="61"/>
      <c r="Z108" s="61"/>
      <c r="AA108" s="61"/>
      <c r="AB108" s="61"/>
      <c r="AC108" s="61"/>
    </row>
    <row r="109" spans="5:29" ht="16" thickBot="1">
      <c r="T109" s="61"/>
      <c r="U109" s="61"/>
      <c r="V109" s="61"/>
      <c r="W109" s="61"/>
      <c r="X109" s="61"/>
      <c r="Y109" s="61"/>
      <c r="Z109" s="61"/>
      <c r="AA109" s="61"/>
      <c r="AB109" s="61"/>
      <c r="AC109" s="61"/>
    </row>
    <row r="110" spans="5:29">
      <c r="T110" s="61"/>
      <c r="U110" s="63"/>
      <c r="V110" s="64"/>
      <c r="W110" s="64"/>
      <c r="X110" s="64"/>
      <c r="Y110" s="64"/>
      <c r="Z110" s="64"/>
      <c r="AA110" s="65"/>
      <c r="AB110" s="61"/>
      <c r="AC110" s="61"/>
    </row>
    <row r="111" spans="5:29" ht="47">
      <c r="T111" s="61"/>
      <c r="U111" s="66"/>
      <c r="V111" s="67" t="s">
        <v>47</v>
      </c>
      <c r="W111" s="67" t="s">
        <v>48</v>
      </c>
      <c r="X111" s="67"/>
      <c r="Y111" s="67"/>
      <c r="Z111" s="67"/>
      <c r="AA111" s="68"/>
      <c r="AB111" s="62"/>
      <c r="AC111" s="62"/>
    </row>
    <row r="112" spans="5:29" ht="47">
      <c r="T112" s="61"/>
      <c r="U112" s="66"/>
      <c r="V112" s="67" t="s">
        <v>49</v>
      </c>
      <c r="W112" s="67" t="s">
        <v>50</v>
      </c>
      <c r="X112" s="67"/>
      <c r="Y112" s="67"/>
      <c r="Z112" s="67"/>
      <c r="AA112" s="68"/>
      <c r="AB112" s="62"/>
      <c r="AC112" s="62"/>
    </row>
    <row r="113" spans="20:29" ht="47">
      <c r="T113" s="61"/>
      <c r="U113" s="66"/>
      <c r="V113" s="67" t="s">
        <v>51</v>
      </c>
      <c r="W113" s="67" t="s">
        <v>52</v>
      </c>
      <c r="X113" s="67"/>
      <c r="Y113" s="67"/>
      <c r="Z113" s="67"/>
      <c r="AA113" s="68"/>
      <c r="AB113" s="62"/>
      <c r="AC113" s="62"/>
    </row>
    <row r="114" spans="20:29" ht="47">
      <c r="T114" s="61"/>
      <c r="U114" s="66"/>
      <c r="V114" s="67" t="s">
        <v>53</v>
      </c>
      <c r="W114" s="67" t="s">
        <v>54</v>
      </c>
      <c r="X114" s="67"/>
      <c r="Y114" s="67"/>
      <c r="Z114" s="67"/>
      <c r="AA114" s="68"/>
      <c r="AB114" s="62"/>
      <c r="AC114" s="62"/>
    </row>
    <row r="115" spans="20:29" ht="47">
      <c r="T115" s="61"/>
      <c r="U115" s="66"/>
      <c r="V115" s="67" t="s">
        <v>55</v>
      </c>
      <c r="W115" s="67" t="s">
        <v>56</v>
      </c>
      <c r="X115" s="67"/>
      <c r="Y115" s="67"/>
      <c r="Z115" s="67"/>
      <c r="AA115" s="68"/>
      <c r="AB115" s="62"/>
      <c r="AC115" s="62"/>
    </row>
    <row r="116" spans="20:29" ht="47">
      <c r="T116" s="61"/>
      <c r="U116" s="66"/>
      <c r="V116" s="67" t="s">
        <v>57</v>
      </c>
      <c r="W116" s="67" t="s">
        <v>58</v>
      </c>
      <c r="X116" s="67"/>
      <c r="Y116" s="67"/>
      <c r="Z116" s="67"/>
      <c r="AA116" s="68"/>
      <c r="AB116" s="62"/>
      <c r="AC116" s="62"/>
    </row>
    <row r="117" spans="20:29" ht="47">
      <c r="T117" s="61"/>
      <c r="U117" s="66"/>
      <c r="V117" s="67"/>
      <c r="W117" s="67"/>
      <c r="X117" s="67"/>
      <c r="Y117" s="67"/>
      <c r="Z117" s="67"/>
      <c r="AA117" s="68"/>
      <c r="AB117" s="62"/>
      <c r="AC117" s="62"/>
    </row>
    <row r="118" spans="20:29" ht="47">
      <c r="T118" s="61"/>
      <c r="U118" s="66"/>
      <c r="V118" s="67"/>
      <c r="W118" s="67"/>
      <c r="X118" s="67"/>
      <c r="Y118" s="67"/>
      <c r="Z118" s="67"/>
      <c r="AA118" s="68"/>
      <c r="AB118" s="62"/>
      <c r="AC118" s="62"/>
    </row>
    <row r="119" spans="20:29" ht="47">
      <c r="T119" s="61"/>
      <c r="U119" s="66"/>
      <c r="V119" s="67"/>
      <c r="W119" s="67" t="s">
        <v>59</v>
      </c>
      <c r="X119" s="67" t="s">
        <v>60</v>
      </c>
      <c r="Y119" s="67"/>
      <c r="Z119" s="67" t="s">
        <v>61</v>
      </c>
      <c r="AA119" s="68"/>
      <c r="AB119" s="62"/>
      <c r="AC119" s="62"/>
    </row>
    <row r="120" spans="20:29" ht="47">
      <c r="T120" s="61"/>
      <c r="U120" s="66"/>
      <c r="V120" s="67" t="s">
        <v>62</v>
      </c>
      <c r="W120" s="67">
        <f>IF($G$31&lt;1,1,0)</f>
        <v>1</v>
      </c>
      <c r="X120" s="67">
        <f>IF($G$31&lt;1,$G$31,1)</f>
        <v>0</v>
      </c>
      <c r="Y120" s="67"/>
      <c r="Z120" s="69">
        <f>$G$31-X120</f>
        <v>0</v>
      </c>
      <c r="AA120" s="68"/>
      <c r="AB120" s="62"/>
      <c r="AC120" s="62"/>
    </row>
    <row r="121" spans="20:29" ht="47">
      <c r="T121" s="61"/>
      <c r="U121" s="66"/>
      <c r="V121" s="67" t="s">
        <v>63</v>
      </c>
      <c r="W121" s="67">
        <f>IF($G$31&gt;1,(IF($G$31&lt;2,1,0)),0)</f>
        <v>0</v>
      </c>
      <c r="X121" s="67">
        <f>IF($G$31&gt;1,(IF(W121=1,$G$31-X120,0.99)),0)</f>
        <v>0</v>
      </c>
      <c r="Y121" s="67"/>
      <c r="Z121" s="67">
        <f>$G$31-SUM(X120:X121)</f>
        <v>0</v>
      </c>
      <c r="AA121" s="68"/>
      <c r="AB121" s="62"/>
      <c r="AC121" s="62"/>
    </row>
    <row r="122" spans="20:29" ht="47">
      <c r="T122" s="61"/>
      <c r="U122" s="66"/>
      <c r="V122" s="67" t="s">
        <v>64</v>
      </c>
      <c r="W122" s="67">
        <f>IF($G$31&gt;2,(IF($G$31&lt;7,1,0)),0)</f>
        <v>0</v>
      </c>
      <c r="X122" s="67">
        <f>IF($G$31&gt;2,(IF((SUM(W120:W121)&lt;&gt;1),IF($G$31&lt;5.01,Z121,2.99),0)),0)</f>
        <v>0</v>
      </c>
      <c r="Y122" s="67"/>
      <c r="Z122" s="67">
        <f>$G$31-SUM(X120:X122)</f>
        <v>0</v>
      </c>
      <c r="AA122" s="68"/>
      <c r="AB122" s="62"/>
      <c r="AC122" s="62"/>
    </row>
    <row r="123" spans="20:29" ht="47">
      <c r="T123" s="61"/>
      <c r="U123" s="66"/>
      <c r="V123" s="67" t="s">
        <v>54</v>
      </c>
      <c r="W123" s="67">
        <f t="shared" ref="W123:W125" si="1">IF($G$31&gt;2,(IF($G$31&lt;7,1,0)),0)</f>
        <v>0</v>
      </c>
      <c r="X123" s="67">
        <f>IF($G$31&gt;5,IF($G$31&lt;10.01,Z122,4.99),0)</f>
        <v>0</v>
      </c>
      <c r="Y123" s="67"/>
      <c r="Z123" s="67">
        <f>$G$31-SUM(X120:X123)</f>
        <v>0</v>
      </c>
      <c r="AA123" s="68"/>
      <c r="AB123" s="62"/>
      <c r="AC123" s="62"/>
    </row>
    <row r="124" spans="20:29" ht="47">
      <c r="T124" s="61"/>
      <c r="U124" s="66"/>
      <c r="V124" s="67" t="s">
        <v>65</v>
      </c>
      <c r="W124" s="67">
        <f t="shared" si="1"/>
        <v>0</v>
      </c>
      <c r="X124" s="67">
        <f>IF($G$31&gt;5,IF($G$31&lt;10.01,Z123,9.99),0)</f>
        <v>0</v>
      </c>
      <c r="Y124" s="67"/>
      <c r="Z124" s="67">
        <f>$G$31-SUM(X120:X124)</f>
        <v>0</v>
      </c>
      <c r="AA124" s="68"/>
      <c r="AB124" s="62"/>
      <c r="AC124" s="62"/>
    </row>
    <row r="125" spans="20:29" ht="47">
      <c r="T125" s="61"/>
      <c r="U125" s="66"/>
      <c r="V125" s="67" t="s">
        <v>42</v>
      </c>
      <c r="W125" s="67">
        <f t="shared" si="1"/>
        <v>0</v>
      </c>
      <c r="X125" s="67">
        <f>IF($G$31&gt;20.01,Z124,0)</f>
        <v>0</v>
      </c>
      <c r="Y125" s="67"/>
      <c r="Z125" s="67">
        <f>$G$31-SUM(X120:X125)</f>
        <v>0</v>
      </c>
      <c r="AA125" s="68"/>
      <c r="AB125" s="62"/>
      <c r="AC125" s="62"/>
    </row>
    <row r="126" spans="20:29" ht="47">
      <c r="T126" s="61"/>
      <c r="U126" s="66"/>
      <c r="V126" s="67"/>
      <c r="W126" s="67"/>
      <c r="X126" s="67"/>
      <c r="Y126" s="67"/>
      <c r="Z126" s="67"/>
      <c r="AA126" s="68"/>
      <c r="AB126" s="62"/>
      <c r="AC126" s="62"/>
    </row>
    <row r="127" spans="20:29" ht="47">
      <c r="T127" s="61"/>
      <c r="U127" s="66"/>
      <c r="V127" s="67"/>
      <c r="W127" s="67" t="s">
        <v>67</v>
      </c>
      <c r="X127" s="67">
        <f>SUM(X120:X126)</f>
        <v>0</v>
      </c>
      <c r="Y127" s="67"/>
      <c r="Z127" s="67"/>
      <c r="AA127" s="68"/>
      <c r="AB127" s="62"/>
      <c r="AC127" s="62"/>
    </row>
    <row r="128" spans="20:29" ht="48" thickBot="1">
      <c r="T128" s="61"/>
      <c r="U128" s="70"/>
      <c r="V128" s="71"/>
      <c r="W128" s="71"/>
      <c r="X128" s="71"/>
      <c r="Y128" s="71"/>
      <c r="Z128" s="71"/>
      <c r="AA128" s="72"/>
      <c r="AB128" s="62"/>
      <c r="AC128" s="62"/>
    </row>
    <row r="129" spans="20:29">
      <c r="T129" s="61"/>
      <c r="U129" s="61"/>
      <c r="V129" s="61"/>
      <c r="W129" s="61"/>
      <c r="X129" s="61"/>
      <c r="Y129" s="61"/>
      <c r="Z129" s="61"/>
      <c r="AA129" s="61"/>
      <c r="AB129" s="61"/>
      <c r="AC129" s="61"/>
    </row>
    <row r="130" spans="20:29">
      <c r="T130" s="61"/>
      <c r="U130" s="61"/>
      <c r="V130" s="61"/>
      <c r="W130" s="61"/>
      <c r="X130" s="61"/>
      <c r="Y130" s="61"/>
      <c r="Z130" s="61"/>
      <c r="AA130" s="61"/>
      <c r="AB130" s="61"/>
      <c r="AC130" s="61"/>
    </row>
    <row r="131" spans="20:29">
      <c r="T131" s="61"/>
      <c r="U131" s="61"/>
      <c r="V131" s="61"/>
      <c r="W131" s="61"/>
      <c r="X131" s="61"/>
      <c r="Y131" s="61"/>
      <c r="Z131" s="61"/>
      <c r="AA131" s="61"/>
      <c r="AB131" s="61"/>
      <c r="AC131" s="61"/>
    </row>
    <row r="132" spans="20:29">
      <c r="T132" s="61"/>
      <c r="U132" s="61"/>
      <c r="V132" s="61"/>
      <c r="W132" s="61"/>
      <c r="X132" s="61"/>
      <c r="Y132" s="61"/>
      <c r="Z132" s="61"/>
      <c r="AA132" s="61"/>
      <c r="AB132" s="61"/>
      <c r="AC132" s="61"/>
    </row>
  </sheetData>
  <sheetProtection algorithmName="SHA-512" hashValue="ATnNl9qYpU4vSVLSmguee7Rudx08Fwtzw68aEOg1x64hZFjW+108+r7eDMckp9tCdZu4vvyVvgfnAksZkVXx3g==" saltValue="RF7drURVBJdsjnOfEI8SQw==" spinCount="100000" sheet="1" objects="1" scenarios="1" selectLockedCells="1"/>
  <protectedRanges>
    <protectedRange algorithmName="SHA-512" hashValue="LEp2HCQNG0PNFS/iw2Dxx76EcuonwTeSpp7ohUr0vHQ72DMWgJwftWvtyHqAbsXJduf528PVnjMHewYo1h3Bmg==" saltValue="TCntQ62BaWiIEbCOvN9dGg==" spinCount="100000" sqref="F11:I11 F13:I13 L11:M11 L13:M13 G19:M19 G21:M21 G23:M23 G25:M25 G27:J27 G29:J29 K59 K64 K66 K70 G96:K96 M96" name="guest" securityDescriptor="O:WDG:WDD:(A;;CC;;;WD)"/>
  </protectedRanges>
  <mergeCells count="49">
    <mergeCell ref="E7:M7"/>
    <mergeCell ref="F75:L75"/>
    <mergeCell ref="F41:J41"/>
    <mergeCell ref="F43:J43"/>
    <mergeCell ref="F45:J45"/>
    <mergeCell ref="F47:J47"/>
    <mergeCell ref="F49:J49"/>
    <mergeCell ref="F62:G62"/>
    <mergeCell ref="G29:J29"/>
    <mergeCell ref="E27:F27"/>
    <mergeCell ref="E9:F9"/>
    <mergeCell ref="E17:F17"/>
    <mergeCell ref="E25:F25"/>
    <mergeCell ref="F11:I11"/>
    <mergeCell ref="F13:I13"/>
    <mergeCell ref="L11:M11"/>
    <mergeCell ref="G100:K100"/>
    <mergeCell ref="K80:L80"/>
    <mergeCell ref="F77:L77"/>
    <mergeCell ref="G97:K97"/>
    <mergeCell ref="F86:M86"/>
    <mergeCell ref="G88:J88"/>
    <mergeCell ref="K88:M88"/>
    <mergeCell ref="F90:K90"/>
    <mergeCell ref="E84:F84"/>
    <mergeCell ref="E5:M6"/>
    <mergeCell ref="F39:H40"/>
    <mergeCell ref="E33:F33"/>
    <mergeCell ref="K57:L57"/>
    <mergeCell ref="G19:M19"/>
    <mergeCell ref="G21:M21"/>
    <mergeCell ref="G23:M23"/>
    <mergeCell ref="G25:M25"/>
    <mergeCell ref="E19:F19"/>
    <mergeCell ref="E21:F21"/>
    <mergeCell ref="E23:F23"/>
    <mergeCell ref="G27:J27"/>
    <mergeCell ref="E29:F29"/>
    <mergeCell ref="G33:J33"/>
    <mergeCell ref="F51:J51"/>
    <mergeCell ref="G31:J31"/>
    <mergeCell ref="L13:M13"/>
    <mergeCell ref="G96:K96"/>
    <mergeCell ref="G99:K99"/>
    <mergeCell ref="E94:F94"/>
    <mergeCell ref="F64:J64"/>
    <mergeCell ref="F66:J66"/>
    <mergeCell ref="K78:L78"/>
    <mergeCell ref="E37:F37"/>
  </mergeCells>
  <pageMargins left="0.25" right="0.25" top="0.25" bottom="0.25" header="0" footer="0"/>
  <pageSetup scale="14" orientation="portrait" horizontalDpi="0" verticalDpi="0" r:id="rId1"/>
  <ignoredErrors>
    <ignoredError sqref="K68 G33" evalError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2514CD2A08F746A817DAB274FDE971" ma:contentTypeVersion="11" ma:contentTypeDescription="Create a new document." ma:contentTypeScope="" ma:versionID="d60b9ee8497d23c2ff57b0556ca22e36">
  <xsd:schema xmlns:xsd="http://www.w3.org/2001/XMLSchema" xmlns:xs="http://www.w3.org/2001/XMLSchema" xmlns:p="http://schemas.microsoft.com/office/2006/metadata/properties" xmlns:ns3="17546784-2bbd-4cd2-9c67-55dcbaf5b383" xmlns:ns4="3171b5b7-7d48-4213-9f54-e275afb0e914" targetNamespace="http://schemas.microsoft.com/office/2006/metadata/properties" ma:root="true" ma:fieldsID="a5cb541b4728ce61db3e4d3cc5757a70" ns3:_="" ns4:_="">
    <xsd:import namespace="17546784-2bbd-4cd2-9c67-55dcbaf5b383"/>
    <xsd:import namespace="3171b5b7-7d48-4213-9f54-e275afb0e91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546784-2bbd-4cd2-9c67-55dcbaf5b3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71b5b7-7d48-4213-9f54-e275afb0e91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18AACA-3BAE-4D58-8EC0-04D0C2C5B8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546784-2bbd-4cd2-9c67-55dcbaf5b383"/>
    <ds:schemaRef ds:uri="3171b5b7-7d48-4213-9f54-e275afb0e9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864B6C-94B7-48F9-831B-8936162163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225DF8-CD13-41FA-BC15-38D56FB3603A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17546784-2bbd-4cd2-9c67-55dcbaf5b383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3171b5b7-7d48-4213-9f54-e275afb0e91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ECM Appendix T 2021</vt:lpstr>
      <vt:lpstr>'ECM Appendix T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franke</dc:creator>
  <cp:lastModifiedBy>Microsoft Office User</cp:lastModifiedBy>
  <cp:lastPrinted>2020-10-21T21:04:31Z</cp:lastPrinted>
  <dcterms:created xsi:type="dcterms:W3CDTF">2020-05-26T17:45:12Z</dcterms:created>
  <dcterms:modified xsi:type="dcterms:W3CDTF">2021-02-01T13:57:58Z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0x010100532514CD2A08F746A817DAB274FDE971</vt:lpwstr>
  </property>
</Properties>
</file>